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CESSOS LICITATÓRIOS\2021\Em Andamento\PAD 384 - Contratação de Serviço de Manutenção Corretiva\"/>
    </mc:Choice>
  </mc:AlternateContent>
  <xr:revisionPtr revIDLastSave="0" documentId="13_ncr:1_{CA8BC273-A27E-4EBA-83C7-4C6E3AA931C5}" xr6:coauthVersionLast="47" xr6:coauthVersionMax="47" xr10:uidLastSave="{00000000-0000-0000-0000-000000000000}"/>
  <bookViews>
    <workbookView xWindow="49170" yWindow="-1800" windowWidth="20730" windowHeight="11160" xr2:uid="{00000000-000D-0000-FFFF-FFFF00000000}"/>
  </bookViews>
  <sheets>
    <sheet name="Todos os Itens" sheetId="6" r:id="rId1"/>
    <sheet name="BDI - Anexo I do TR" sheetId="4" r:id="rId2"/>
    <sheet name="Serviços - Anexo II do TR" sheetId="2" r:id="rId3"/>
  </sheets>
  <definedNames>
    <definedName name="_xlnm.Print_Area" localSheetId="2">'Serviços - Anexo II do TR'!$A$1:$N$121</definedName>
    <definedName name="_xlnm.Print_Area" localSheetId="0">'Todos os Itens'!$A$1:$I$32</definedName>
    <definedName name="_xlnm.Print_Titles" localSheetId="2">'Serviços - Anexo II do TR'!$6:$7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6" i="2" l="1"/>
  <c r="O115" i="2"/>
  <c r="O114" i="2"/>
  <c r="O113" i="2"/>
  <c r="O112" i="2"/>
  <c r="O111" i="2"/>
  <c r="O110" i="2"/>
  <c r="O109" i="2"/>
  <c r="O108" i="2"/>
  <c r="O106" i="2"/>
  <c r="O105" i="2"/>
  <c r="O104" i="2"/>
  <c r="O102" i="2"/>
  <c r="O101" i="2"/>
  <c r="O99" i="2"/>
  <c r="O98" i="2"/>
  <c r="O97" i="2"/>
  <c r="O95" i="2"/>
  <c r="O94" i="2"/>
  <c r="O93" i="2"/>
  <c r="O92" i="2"/>
  <c r="O91" i="2"/>
  <c r="O90" i="2"/>
  <c r="O89" i="2"/>
  <c r="O88" i="2"/>
  <c r="O86" i="2"/>
  <c r="O84" i="2"/>
  <c r="O83" i="2"/>
  <c r="O81" i="2"/>
  <c r="O80" i="2"/>
  <c r="O79" i="2"/>
  <c r="O78" i="2"/>
  <c r="O76" i="2"/>
  <c r="O75" i="2"/>
  <c r="O74" i="2"/>
  <c r="O73" i="2"/>
  <c r="O71" i="2"/>
  <c r="O70" i="2"/>
  <c r="O69" i="2"/>
  <c r="O68" i="2"/>
  <c r="O67" i="2"/>
  <c r="O65" i="2"/>
  <c r="O64" i="2"/>
  <c r="O63" i="2"/>
  <c r="O61" i="2"/>
  <c r="O60" i="2"/>
  <c r="O58" i="2"/>
  <c r="O57" i="2"/>
  <c r="O55" i="2"/>
  <c r="O54" i="2"/>
  <c r="O53" i="2"/>
  <c r="O52" i="2"/>
  <c r="O50" i="2"/>
  <c r="O49" i="2"/>
  <c r="O48" i="2"/>
  <c r="O47" i="2"/>
  <c r="O46" i="2"/>
  <c r="O45" i="2"/>
  <c r="O44" i="2"/>
  <c r="O42" i="2"/>
  <c r="O41" i="2"/>
  <c r="O39" i="2"/>
  <c r="O38" i="2"/>
  <c r="O37" i="2"/>
  <c r="O36" i="2"/>
  <c r="O35" i="2"/>
  <c r="O33" i="2"/>
  <c r="O32" i="2"/>
  <c r="O31" i="2"/>
  <c r="O29" i="2"/>
  <c r="O28" i="2"/>
  <c r="O27" i="2"/>
  <c r="O25" i="2"/>
  <c r="O23" i="2"/>
  <c r="O21" i="2"/>
  <c r="O20" i="2"/>
  <c r="O18" i="2"/>
  <c r="O17" i="2"/>
  <c r="O16" i="2"/>
  <c r="O14" i="2"/>
  <c r="O13" i="2"/>
  <c r="O12" i="2"/>
  <c r="G18" i="6"/>
  <c r="G28" i="6"/>
  <c r="M120" i="2" l="1"/>
  <c r="N103" i="2"/>
  <c r="N100" i="2"/>
  <c r="N96" i="2"/>
  <c r="N87" i="2"/>
  <c r="N85" i="2"/>
  <c r="N82" i="2"/>
  <c r="N77" i="2"/>
  <c r="N66" i="2"/>
  <c r="N62" i="2"/>
  <c r="N59" i="2"/>
  <c r="N30" i="2"/>
  <c r="N26" i="2"/>
  <c r="N24" i="2"/>
  <c r="N22" i="2"/>
  <c r="N19" i="2"/>
  <c r="N15" i="2"/>
  <c r="N11" i="2"/>
  <c r="M117" i="2"/>
  <c r="L117" i="2"/>
  <c r="M116" i="2"/>
  <c r="P116" i="2" s="1"/>
  <c r="L116" i="2"/>
  <c r="M115" i="2"/>
  <c r="N115" i="2" s="1"/>
  <c r="L115" i="2"/>
  <c r="M114" i="2"/>
  <c r="P114" i="2" s="1"/>
  <c r="L114" i="2"/>
  <c r="M113" i="2"/>
  <c r="P113" i="2" s="1"/>
  <c r="L113" i="2"/>
  <c r="M112" i="2"/>
  <c r="N112" i="2" s="1"/>
  <c r="L112" i="2"/>
  <c r="M111" i="2"/>
  <c r="P111" i="2" s="1"/>
  <c r="L111" i="2"/>
  <c r="M110" i="2"/>
  <c r="P110" i="2" s="1"/>
  <c r="L110" i="2"/>
  <c r="M109" i="2"/>
  <c r="P109" i="2" s="1"/>
  <c r="L109" i="2"/>
  <c r="M108" i="2"/>
  <c r="P108" i="2" s="1"/>
  <c r="L108" i="2"/>
  <c r="M106" i="2"/>
  <c r="N106" i="2" s="1"/>
  <c r="L106" i="2"/>
  <c r="M105" i="2"/>
  <c r="P105" i="2" s="1"/>
  <c r="L105" i="2"/>
  <c r="M104" i="2"/>
  <c r="P104" i="2" s="1"/>
  <c r="L104" i="2"/>
  <c r="M102" i="2"/>
  <c r="N102" i="2" s="1"/>
  <c r="L102" i="2"/>
  <c r="M101" i="2"/>
  <c r="P101" i="2" s="1"/>
  <c r="L101" i="2"/>
  <c r="M99" i="2"/>
  <c r="P99" i="2" s="1"/>
  <c r="L99" i="2"/>
  <c r="M98" i="2"/>
  <c r="P98" i="2" s="1"/>
  <c r="L98" i="2"/>
  <c r="M97" i="2"/>
  <c r="P97" i="2" s="1"/>
  <c r="L97" i="2"/>
  <c r="M95" i="2"/>
  <c r="P95" i="2" s="1"/>
  <c r="L95" i="2"/>
  <c r="M94" i="2"/>
  <c r="P94" i="2" s="1"/>
  <c r="L94" i="2"/>
  <c r="M93" i="2"/>
  <c r="P93" i="2" s="1"/>
  <c r="L93" i="2"/>
  <c r="M92" i="2"/>
  <c r="P92" i="2" s="1"/>
  <c r="L92" i="2"/>
  <c r="M91" i="2"/>
  <c r="P91" i="2" s="1"/>
  <c r="L91" i="2"/>
  <c r="M90" i="2"/>
  <c r="P90" i="2" s="1"/>
  <c r="L90" i="2"/>
  <c r="M89" i="2"/>
  <c r="P89" i="2" s="1"/>
  <c r="L89" i="2"/>
  <c r="M88" i="2"/>
  <c r="P88" i="2" s="1"/>
  <c r="L88" i="2"/>
  <c r="M86" i="2"/>
  <c r="N86" i="2" s="1"/>
  <c r="L86" i="2"/>
  <c r="M84" i="2"/>
  <c r="N84" i="2" s="1"/>
  <c r="L84" i="2"/>
  <c r="M83" i="2"/>
  <c r="N83" i="2" s="1"/>
  <c r="L83" i="2"/>
  <c r="M81" i="2"/>
  <c r="P81" i="2" s="1"/>
  <c r="L81" i="2"/>
  <c r="M80" i="2"/>
  <c r="P80" i="2" s="1"/>
  <c r="L80" i="2"/>
  <c r="M79" i="2"/>
  <c r="P79" i="2" s="1"/>
  <c r="L79" i="2"/>
  <c r="M78" i="2"/>
  <c r="P78" i="2" s="1"/>
  <c r="L78" i="2"/>
  <c r="M76" i="2"/>
  <c r="P76" i="2" s="1"/>
  <c r="L76" i="2"/>
  <c r="M75" i="2"/>
  <c r="P75" i="2" s="1"/>
  <c r="L75" i="2"/>
  <c r="M74" i="2"/>
  <c r="N74" i="2" s="1"/>
  <c r="L74" i="2"/>
  <c r="M73" i="2"/>
  <c r="P73" i="2" s="1"/>
  <c r="L73" i="2"/>
  <c r="M71" i="2"/>
  <c r="P71" i="2" s="1"/>
  <c r="L71" i="2"/>
  <c r="M70" i="2"/>
  <c r="P70" i="2" s="1"/>
  <c r="L70" i="2"/>
  <c r="M69" i="2"/>
  <c r="P69" i="2" s="1"/>
  <c r="L69" i="2"/>
  <c r="M68" i="2"/>
  <c r="P68" i="2" s="1"/>
  <c r="L68" i="2"/>
  <c r="M67" i="2"/>
  <c r="P67" i="2" s="1"/>
  <c r="L67" i="2"/>
  <c r="M65" i="2"/>
  <c r="P65" i="2" s="1"/>
  <c r="L65" i="2"/>
  <c r="M64" i="2"/>
  <c r="P64" i="2" s="1"/>
  <c r="L64" i="2"/>
  <c r="M63" i="2"/>
  <c r="P63" i="2" s="1"/>
  <c r="L63" i="2"/>
  <c r="M61" i="2"/>
  <c r="P61" i="2" s="1"/>
  <c r="L61" i="2"/>
  <c r="M60" i="2"/>
  <c r="P60" i="2" s="1"/>
  <c r="L60" i="2"/>
  <c r="M58" i="2"/>
  <c r="P58" i="2" s="1"/>
  <c r="L58" i="2"/>
  <c r="M57" i="2"/>
  <c r="P57" i="2" s="1"/>
  <c r="L57" i="2"/>
  <c r="M55" i="2"/>
  <c r="P55" i="2" s="1"/>
  <c r="L55" i="2"/>
  <c r="M54" i="2"/>
  <c r="P54" i="2" s="1"/>
  <c r="L54" i="2"/>
  <c r="M53" i="2"/>
  <c r="P53" i="2" s="1"/>
  <c r="L53" i="2"/>
  <c r="M52" i="2"/>
  <c r="P52" i="2" s="1"/>
  <c r="L52" i="2"/>
  <c r="M50" i="2"/>
  <c r="P50" i="2" s="1"/>
  <c r="L50" i="2"/>
  <c r="M49" i="2"/>
  <c r="P49" i="2" s="1"/>
  <c r="L49" i="2"/>
  <c r="M48" i="2"/>
  <c r="P48" i="2" s="1"/>
  <c r="L48" i="2"/>
  <c r="M47" i="2"/>
  <c r="P47" i="2" s="1"/>
  <c r="L47" i="2"/>
  <c r="M46" i="2"/>
  <c r="P46" i="2" s="1"/>
  <c r="L46" i="2"/>
  <c r="M45" i="2"/>
  <c r="P45" i="2" s="1"/>
  <c r="L45" i="2"/>
  <c r="M44" i="2"/>
  <c r="P44" i="2" s="1"/>
  <c r="L44" i="2"/>
  <c r="M42" i="2"/>
  <c r="P42" i="2" s="1"/>
  <c r="L42" i="2"/>
  <c r="M41" i="2"/>
  <c r="P41" i="2" s="1"/>
  <c r="L41" i="2"/>
  <c r="M39" i="2"/>
  <c r="P39" i="2" s="1"/>
  <c r="L39" i="2"/>
  <c r="M38" i="2"/>
  <c r="P38" i="2" s="1"/>
  <c r="L38" i="2"/>
  <c r="M37" i="2"/>
  <c r="P37" i="2" s="1"/>
  <c r="L37" i="2"/>
  <c r="M36" i="2"/>
  <c r="N36" i="2" s="1"/>
  <c r="L36" i="2"/>
  <c r="M35" i="2"/>
  <c r="P35" i="2" s="1"/>
  <c r="L35" i="2"/>
  <c r="M33" i="2"/>
  <c r="P33" i="2" s="1"/>
  <c r="L33" i="2"/>
  <c r="M32" i="2"/>
  <c r="P32" i="2" s="1"/>
  <c r="L32" i="2"/>
  <c r="M31" i="2"/>
  <c r="P31" i="2" s="1"/>
  <c r="L31" i="2"/>
  <c r="M29" i="2"/>
  <c r="P29" i="2" s="1"/>
  <c r="L29" i="2"/>
  <c r="M28" i="2"/>
  <c r="P28" i="2" s="1"/>
  <c r="L28" i="2"/>
  <c r="M27" i="2"/>
  <c r="P27" i="2" s="1"/>
  <c r="L27" i="2"/>
  <c r="M25" i="2"/>
  <c r="P25" i="2" s="1"/>
  <c r="L25" i="2"/>
  <c r="M23" i="2"/>
  <c r="P23" i="2" s="1"/>
  <c r="L23" i="2"/>
  <c r="M21" i="2"/>
  <c r="P21" i="2" s="1"/>
  <c r="L21" i="2"/>
  <c r="M20" i="2"/>
  <c r="N20" i="2" s="1"/>
  <c r="L20" i="2"/>
  <c r="M18" i="2"/>
  <c r="P18" i="2" s="1"/>
  <c r="L18" i="2"/>
  <c r="M17" i="2"/>
  <c r="P17" i="2" s="1"/>
  <c r="L17" i="2"/>
  <c r="M16" i="2"/>
  <c r="P16" i="2" s="1"/>
  <c r="L16" i="2"/>
  <c r="M14" i="2"/>
  <c r="P14" i="2" s="1"/>
  <c r="L14" i="2"/>
  <c r="M13" i="2"/>
  <c r="P13" i="2" s="1"/>
  <c r="L13" i="2"/>
  <c r="M12" i="2"/>
  <c r="N12" i="2" s="1"/>
  <c r="L12" i="2"/>
  <c r="M10" i="2"/>
  <c r="L10" i="2"/>
  <c r="M9" i="2"/>
  <c r="N9" i="2" s="1"/>
  <c r="L9" i="2"/>
  <c r="O117" i="2" l="1"/>
  <c r="P117" i="2" s="1"/>
  <c r="O10" i="2"/>
  <c r="P10" i="2" s="1"/>
  <c r="P74" i="2"/>
  <c r="N37" i="2"/>
  <c r="N101" i="2"/>
  <c r="P115" i="2"/>
  <c r="N68" i="2"/>
  <c r="P106" i="2"/>
  <c r="P83" i="2"/>
  <c r="P102" i="2"/>
  <c r="N38" i="2"/>
  <c r="N47" i="2"/>
  <c r="P112" i="2"/>
  <c r="N57" i="2"/>
  <c r="P86" i="2"/>
  <c r="N67" i="2"/>
  <c r="N97" i="2"/>
  <c r="P84" i="2"/>
  <c r="N117" i="2"/>
  <c r="N107" i="2" s="1"/>
  <c r="N116" i="2"/>
  <c r="N114" i="2"/>
  <c r="N113" i="2"/>
  <c r="N111" i="2"/>
  <c r="N110" i="2"/>
  <c r="N109" i="2"/>
  <c r="N108" i="2"/>
  <c r="N105" i="2"/>
  <c r="N104" i="2"/>
  <c r="N99" i="2"/>
  <c r="N98" i="2"/>
  <c r="N95" i="2"/>
  <c r="N94" i="2"/>
  <c r="N93" i="2"/>
  <c r="N92" i="2"/>
  <c r="N91" i="2"/>
  <c r="N90" i="2"/>
  <c r="N89" i="2"/>
  <c r="N88" i="2"/>
  <c r="N81" i="2"/>
  <c r="N80" i="2"/>
  <c r="N79" i="2"/>
  <c r="N78" i="2"/>
  <c r="N76" i="2"/>
  <c r="N75" i="2"/>
  <c r="N73" i="2"/>
  <c r="N71" i="2"/>
  <c r="N70" i="2"/>
  <c r="N69" i="2"/>
  <c r="N65" i="2"/>
  <c r="N64" i="2"/>
  <c r="N63" i="2"/>
  <c r="N61" i="2"/>
  <c r="N60" i="2"/>
  <c r="N58" i="2"/>
  <c r="N55" i="2"/>
  <c r="N54" i="2"/>
  <c r="N53" i="2"/>
  <c r="N52" i="2"/>
  <c r="N50" i="2"/>
  <c r="N49" i="2"/>
  <c r="N48" i="2"/>
  <c r="N46" i="2"/>
  <c r="N45" i="2"/>
  <c r="N44" i="2"/>
  <c r="N42" i="2"/>
  <c r="N41" i="2"/>
  <c r="N39" i="2"/>
  <c r="P36" i="2"/>
  <c r="N35" i="2"/>
  <c r="N33" i="2"/>
  <c r="N32" i="2"/>
  <c r="N31" i="2"/>
  <c r="N29" i="2"/>
  <c r="N28" i="2"/>
  <c r="N27" i="2"/>
  <c r="N25" i="2"/>
  <c r="N23" i="2"/>
  <c r="N21" i="2"/>
  <c r="P20" i="2"/>
  <c r="N18" i="2"/>
  <c r="N17" i="2"/>
  <c r="N16" i="2"/>
  <c r="N14" i="2"/>
  <c r="N13" i="2"/>
  <c r="P12" i="2"/>
  <c r="N10" i="2"/>
  <c r="N8" i="2" s="1"/>
  <c r="O9" i="2"/>
  <c r="P9" i="2" s="1"/>
  <c r="I29" i="4"/>
  <c r="G29" i="4"/>
  <c r="H29" i="4" s="1"/>
  <c r="J29" i="4" s="1"/>
  <c r="B21" i="4"/>
  <c r="N119" i="2" l="1"/>
  <c r="N120" i="2" s="1"/>
  <c r="N121" i="2" s="1"/>
  <c r="H18" i="6" s="1"/>
  <c r="D2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1" authorId="0" shapeId="0" xr:uid="{06A4BB43-EB9A-434E-B4A9-E44A6FD35697}">
      <text>
        <r>
          <rPr>
            <b/>
            <sz val="10"/>
            <color indexed="81"/>
            <rFont val="Arial"/>
            <family val="2"/>
          </rPr>
          <t>Campos para preenchimento na cor "CINZA".</t>
        </r>
      </text>
    </comment>
    <comment ref="H3" authorId="0" shapeId="0" xr:uid="{9A3561BC-B7D7-4F2C-B6EC-1583EF0073E9}">
      <text>
        <r>
          <rPr>
            <b/>
            <sz val="10"/>
            <color indexed="81"/>
            <rFont val="Arial"/>
            <family val="2"/>
          </rPr>
          <t>Campo de apenas "um" clique.</t>
        </r>
        <r>
          <rPr>
            <sz val="10"/>
            <color indexed="81"/>
            <rFont val="Arial"/>
            <family val="2"/>
          </rPr>
          <t xml:space="preserve">
</t>
        </r>
      </text>
    </comment>
    <comment ref="I16" authorId="0" shapeId="0" xr:uid="{601E6A21-B1FC-486B-BAF9-9382C261103C}">
      <text>
        <r>
          <rPr>
            <b/>
            <sz val="10"/>
            <color indexed="81"/>
            <rFont val="Arial"/>
            <family val="2"/>
          </rPr>
          <t>Está planilha está sendo alimentada pelo calculo automático de outras planilhas, dessa forma, ajuste os valores nas outras planilhas.
Observação importante!!
Não serão aceitos valores (unitário, subtotal, total, geral e global) superiores aos definidos no Termo de Referencia.</t>
        </r>
      </text>
    </comment>
    <comment ref="C31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substituído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B9" authorId="0" shapeId="0" xr:uid="{B6ECBB2C-436A-45D4-B1AE-B7024C6042A0}">
      <text>
        <r>
          <rPr>
            <b/>
            <sz val="9"/>
            <color indexed="81"/>
            <rFont val="Arial"/>
            <family val="2"/>
          </rPr>
          <t>Está planilha possui calculo automático, devendo ser alterado somente as cedulas na cor AMARELA.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K9" authorId="0" shapeId="0" xr:uid="{7AB490BD-679C-4BC0-99FA-985907EACE8C}">
      <text>
        <r>
          <rPr>
            <b/>
            <sz val="9"/>
            <color indexed="81"/>
            <rFont val="Segoe UI"/>
            <family val="2"/>
          </rPr>
          <t>Está planilha possui calculo automático, devendo ser alterado somente as cedulas na cor VERDE.</t>
        </r>
      </text>
    </comment>
  </commentList>
</comments>
</file>

<file path=xl/sharedStrings.xml><?xml version="1.0" encoding="utf-8"?>
<sst xmlns="http://schemas.openxmlformats.org/spreadsheetml/2006/main" count="404" uniqueCount="302">
  <si>
    <t>2.1</t>
  </si>
  <si>
    <t>MADEIRAMENTO</t>
  </si>
  <si>
    <t>TELHAMENTO COM TELHA ONDULADA DE FIBROCIMENTO E = 6 MM, COM RECOBRIMENTO LATERAL DE 1/4 DE ONDA PARA TELHADO COM INCLINAÇÃO MAIOR QUE 10°, COM ATÉ 2 ÁGUAS, INCLUSO IÇAMENTO. AF_07/2019</t>
  </si>
  <si>
    <t>M</t>
  </si>
  <si>
    <t>CALHA DE BEIRAL, SEMICIRCULAR DE PVC, DIAMETRO 125 MM, INCLUINDO CABECEIRAS, EMENDAS, BOCAIS, SUPORTES E VEDAÇÕES, EXCLUINDO CONDUTORES, INCLUSO TRANSPORTE VERTICAL. AF_07/2019</t>
  </si>
  <si>
    <t>CALHA EM CHAPA DE AÇO GALVANIZADO NÚMERO 24, DESENVOLVIMENTO DE 33 CM INCLUSO TRANSPORTE VERTICAL. AF_07/2019</t>
  </si>
  <si>
    <t>CALHA DE PVC, PECAS E ACESSORIOS, CALHA METÁLICA,RUFOS</t>
  </si>
  <si>
    <t>RUFO EM CHAPA DE AÇO GALVANIZADO NÚMERO 24, CORTE DE 25 CM, INCLUSO TRANSPORTE VERTICAL. AF_07/2019</t>
  </si>
  <si>
    <t>ESQUADRIAS/FERRAGENS/VIDROS</t>
  </si>
  <si>
    <t>UND</t>
  </si>
  <si>
    <t>PORTA DE MADEIRA COMPENSADA LISA PARA PINTURA, 120X210X3,5CM, 2 FOLHAS, INCLUSO ADUELA 2A, ALIZAR 2A E DOBRADICAS</t>
  </si>
  <si>
    <t>GUARDA-CORPO DE AÇO GALVANIZADO DE 1,10M DE ALTURA, MONTANTES TUBULARES DE 1.1/2 ESPAÇADOS DE 1,20M, TRAVESSA SUPERIOR DE 2, GRADIL FORMADO POR BARRAS CHATAS EM FERRO DE 32X4,8MM, FIXADO COM CHUMBADOR MECÂNICO. AF_04/2019_P</t>
  </si>
  <si>
    <t>ALÇAPÃO DE FERRO/GUARDA-CORPO DE FERRO/ESCADAS/CORRIMAOS</t>
  </si>
  <si>
    <t>MOLA HIDRAULICA DE PISO PARA PORTA DE VIDRO TEMPERADO</t>
  </si>
  <si>
    <t>VIDROS/ESPELHOS</t>
  </si>
  <si>
    <t>JANELA DE ALUMINIO</t>
  </si>
  <si>
    <t>JANELA DE ALUMÍNIO DE CORRER, 2 FOLHAS, FIXAÇÃO COM PARAFUSO SOBRE CONTRAMARCO (EXCLUSIVE CONTRAMARCO), COM VIDROS PADRONIZADA. AF_07/2016</t>
  </si>
  <si>
    <t>IMPERMEABILIZACOES E PROTECOES DIVERSAS</t>
  </si>
  <si>
    <t>IMPERMEABILIZAÇÃO DE PISO COM ARGAMASSA DE CIMENTO E AREIA, COM ADITIVO IMPERMEABILIZANTE, E = 2CM. AF_06/2018</t>
  </si>
  <si>
    <t>IMPERMEABILIZAÇÃO DE SUPERFÍCIE COM ARGAMASSA POLIMÉRICA / MEMBRANA ACRÍLICA, 3 DEMÃOS. AF_06/2018</t>
  </si>
  <si>
    <t>IMPERMEABILIZAÇÃO DE SUPERFÍCIE COM MANTA ASFÁLTICA, UMA CAMADA, INCLUSIVE APLICAÇÃO DE PRIMER ASFÁLTICO, E=3MM. AF_06/2018</t>
  </si>
  <si>
    <t>INSTALACAO ELETRICA/ELETRIFICACAO E ILUMINACAO EXTERNA</t>
  </si>
  <si>
    <t>ELETRODUTO FLEXÍVEL CORRUGADO, PVC, DN 20 MM (1/2"), PARA CIRCUITOS TERMINAIS, INSTALADO EM FORRO - FORNECIMENTO E INSTALAÇÃO. AF_12/2015</t>
  </si>
  <si>
    <t>ELETRODUTO RÍGIDO ROSCÁVEL, PVC, DN 25 MM (3/4"), PARA CIRCUITOS TERMINAIS, INSTALADO EM FORRO - FORNECIMENTO E INSTALAÇÃO. AF_12/2015</t>
  </si>
  <si>
    <t>ELETRODUTO DE AÇO GALVANIZADO, CLASSE LEVE, DN 20 MM (3/4), APARENTE, INSTALADO EM TETO - FORNECIMENTO E INSTALAÇÃO. AF_11/2016_P</t>
  </si>
  <si>
    <t>FIOS/CABOS</t>
  </si>
  <si>
    <t>CABO DE COBRE FLEXÍVEL ISOLADO, 1,5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</si>
  <si>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</si>
  <si>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</si>
  <si>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CAIXA RETANGULAR 4" X 2" BAIXA (0,30 M DO PISO), PVC, INSTALADA EM PAREDE - FORNECIMENTO E INSTALAÇÃO. AF_12/2015</t>
  </si>
  <si>
    <t>CONDULETE DE ALUMÍNIO, TIPO B, PARA ELETRODUTO DE AÇO GALVANIZADO DN 25 MM (1''), APARENTE - FORNECIMENTO E INSTALAÇÃO. AF_11/2016_P</t>
  </si>
  <si>
    <t>QUADROS/DISJUNTORES</t>
  </si>
  <si>
    <t>INTERRUPTOR/TOMADA</t>
  </si>
  <si>
    <t>INTERRUPTOR SIMPLES (1 MÓDULO), 10A/250V, INCLUINDO SUPORTE E PLACA -FORNECIMENTO E INSTALAÇÃO. AF_12/2015</t>
  </si>
  <si>
    <t>INTERRUPTOR SIMPLES (2 MÓDULOS), 10A/250V, INCLUINDO SUPORTE E PLACA FORNECIMENTO E INSTALAÇÃO. AF_12/2015</t>
  </si>
  <si>
    <t>TOMADA MÉDIA DE EMBUTIR (1 MÓDULO), 2P+T 10 A, INCLUINDO SUPORTE E PLACA - FORNECIMENTO E INSTALAÇÃO. AF_12/2015</t>
  </si>
  <si>
    <t>TOMADA MÉDIA DE EMBUTIR (1 MÓDULO), 2P+T 20 A, INCLUINDO SUPORTE E PLACA - FORNECIMENTO E INSTALAÇÃO. AF_12/2015</t>
  </si>
  <si>
    <t>TOMADA BAIXA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</si>
  <si>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</si>
  <si>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BAIXA DE EMBUTIR (2 MÓDULOS), 2P+T 10 A, INCLUINDO SUPORTE E PLACA - FORNECIMENTO E INSTALAÇÃO. AF_12/2015</t>
  </si>
  <si>
    <t>LUMINARIA INTERNA/BOCAL/LAMPADAS</t>
  </si>
  <si>
    <t>LUMINÁRIA DE EMERGÊNCIA - FORNECIMENTO E INSTALAÇÃO. AF_11/2017</t>
  </si>
  <si>
    <t>LÂMPADA TUBULAR FLUORESCENTE T10 DE 20/40 W, BASE G13 - FORNECIMENTO E INSTALAÇÃO. AF_11/2017_P</t>
  </si>
  <si>
    <t>LÂMPADA COMPACTA DE LED 10 W, BASE E27 - FORNECIMENTO E INSTALAÇÃO. AF_11/2017</t>
  </si>
  <si>
    <t>SISTEMAS DE PROTECAO/ATERRAMENTO</t>
  </si>
  <si>
    <t>CORDOALHA DE COBRE NU 25 MM², NÃO ENTERRADA, COM ISOLADOR - FORNECIMENTO E INSTALAÇÃO. AF_12/2017</t>
  </si>
  <si>
    <t>ELETRODUTO PVC 40MM (1 ¼ ) PARA SPDA - FORNECIMENTO E INSTALAÇÃO. AF_12/2017</t>
  </si>
  <si>
    <t>INCENDIO</t>
  </si>
  <si>
    <t>TELEFONE/INSTALACAO DE LOGICA</t>
  </si>
  <si>
    <t>CABO ELETRÔNICO CATEGORIA 6, INSTALADO EM EDIFICAÇÃO INSTITUCIONAL - FORNECIMENTO E INSTALAÇÃO. AF_03/2018</t>
  </si>
  <si>
    <t>TOMADA DE REDE RJ45 - FORNECIMENTO E INSTALAÇÃO. AF_03/2018</t>
  </si>
  <si>
    <t>TOMADA PARA TELEFONE RJ11 - FORNECIMENTO E INSTALAÇÃO. AF_03/2018</t>
  </si>
  <si>
    <t>INSTALACOES HIDRO SANITARIAS</t>
  </si>
  <si>
    <t>TUBO, PVC, SOLDÁVEL, DN 25MM, INSTALADO EM RAMAL OU SUB-RAMAL DE ÁGUA - FORNECIMENTO E INSTALAÇÃO. AF_12/2014</t>
  </si>
  <si>
    <t>TUBO PVC, SÉRIE R, ÁGUA PLUVIAL, DN 100 MM, FORNECIDO E INSTALADO EM RAMAL DE ENCAMINHAMENTO. AF_12/2014</t>
  </si>
  <si>
    <t>TUBO PVC, SERIE NORMAL, ESGOTO PREDIAL, DN 40 MM, FORNECIDO E INSTALADO EM RAMAL DE DESCARGA OU RAMAL DE ESGOTO SANITÁRIO. AF_12/2014</t>
  </si>
  <si>
    <t>TUBO PVC, SERIE NORMAL, ESGOTO PREDIAL, DN 100 MM, FORNECIDO E INSTALADO EM RAMAL DE DESCARGA OU RAMAL DE ESGOTO SANITÁRIO. AF_12/2014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</si>
  <si>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</si>
  <si>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SIFÃO DO TIPO GARRAFA EM METAL CROMADO 1 X 1.1/2" - FORNECIMENTO E INSTALAÇÃO. AF_12/2013</t>
  </si>
  <si>
    <t>VASO SANITÁRIO SIFONADO COM CAIXA ACOPLADA LOUÇA BRANCA - FORNECIMENTO E INSTALAÇÃO. AF_12/2013</t>
  </si>
  <si>
    <t>TORNEIRA CROMADA DE MESA, 1/2" OU 3/4", PARA LAVATÓRIO, PADRÃO POPULAR - FORNECIMENTO E INSTALAÇÃO. AF_12/2013</t>
  </si>
  <si>
    <t>SERVICOS DIVERSOS</t>
  </si>
  <si>
    <t>RASGO EM ALVENARIA PARA RAMAIS/ DISTRIBUIÇÃO COM DIAMETROS MENORES OU IGUAIS A 40 MM. AF_05/2015</t>
  </si>
  <si>
    <t>RASGO EM CONTRAPISO PARA RAMAIS/ DISTRIBUIÇÃO COM DIÂMETROS MENORES OU IGUAIS A 40 MM. AF_05/2015</t>
  </si>
  <si>
    <t>RASGO EM ALVENARIA PARA ELETRODUTOS COM DIAMETROS MENORES OU IGUAIS A 40 MM. AF_05/2015</t>
  </si>
  <si>
    <t>CONJUNTO HIDRÁULICO PARA INSTALAÇÃO DE BOMBA EM AÇO ROSCÁVEL, DN SUCÇÃO 32 (1 1/4) E DN RECALQUE 25 (1), PARA EDIFICAÇÃO ATÉ 4 PAVIMENTOS FORNECIMENTO E INSTALAÇÃO. AF_06/2016</t>
  </si>
  <si>
    <t>PAREDES/PAINEIS</t>
  </si>
  <si>
    <t>ALVENARIA DE VEDAÇÃO DE BLOCOS CERÂMICOS FURADOS NA HORIZONTAL DE 9X14X19CM (ESPESSURA 9CM) DE PAREDES COM ÁREA LÍQUIDA MAIOR OU IGUAL A 6M² COM VÃOS E ARGAMASSA DE ASSENTAMENTO COM PREPARO MANUAL. AF_06/2014</t>
  </si>
  <si>
    <t>DIVISORIAS/MARMORE/GRANITO/MARMORITE/CONCRETO/MAD.AGLOM.</t>
  </si>
  <si>
    <t>PAREDE COM PLACAS DE GESSO ACARTONADO (DRYWALL), PARA USO INTERNO, COM DUAS FACES SIMPLES E ESTRUTURA METÁLICA COM GUIAS SIMPLES, SEM VÃOS. AF_06/2017_P</t>
  </si>
  <si>
    <t>PINTURAS</t>
  </si>
  <si>
    <t>APLICAÇÃO MANUAL DE FUNDO SELADOR ACRÍLICO EM PANOS COM PRESENÇA DE VÃOS DE EDIFÍCIOS DE MÚLTIPLOS PAVIMENTOS. AF_06/2014</t>
  </si>
  <si>
    <t>APLICAÇÃO MANUAL DE PINTURA COM TINTA TEXTURIZADA ACRÍLICA EM PANOS COM PRESENÇA DE VÃOS DE EDIFÍCIOS DE MÚLTIPLOS PAVIMENTOS, UMA COR. AF_06/2014</t>
  </si>
  <si>
    <t>APLICAÇÃO DE FUNDO SELADOR ACRÍLICO EM TETO, UMA DEMÃO. AF_06/2014</t>
  </si>
  <si>
    <t>APLICAÇÃO DE FUNDO SELADOR ACRÍLICO EM PAREDES, UMA DEMÃO. AF_06/2014</t>
  </si>
  <si>
    <t>APLICAÇÃO MANUAL DE PINTURA COM TINTA LÁTEX ACRÍLICA EM TETO, DUAS DEMÃOS. AF_06/2014</t>
  </si>
  <si>
    <t>APLICAÇÃO MANUAL DE PINTURA COM TINTA LÁTEX ACRÍLICA EM PAREDES, DUAS DEMÃOS. AF_06/2014</t>
  </si>
  <si>
    <t>APLICAÇÃO E LIXAMENTO DE MASSA LÁTEX EM TETO, DUAS DEMÃOS. AF_06/2014</t>
  </si>
  <si>
    <t>APLICAÇÃO E LIXAMENTO DE MASSA LÁTEX EM PAREDES, DUAS DEMÃOS. AF_06/2014</t>
  </si>
  <si>
    <t>PISOS</t>
  </si>
  <si>
    <t>APLICAÇÃO MANUAL DE GESSO DESEMPENADO (SEM TALISCAS) EM TETO DE AMBIENTES DE ÁREA ENTRE 5M² E 10M², ESPESSURA DE 0,5CM. AF_06/2014</t>
  </si>
  <si>
    <t>MASSA ÚNICA, PARA RECEBIMENTO DE PINTURA, EM ARGAMASSA TRAÇO 1:2:8, PREPARO MANUAL, APLICADA MANUALMENTE EM FACES INTERNAS DE PAREDES, ESPESSURA DE 20MM, COM EXECUÇÃO DE TALISCAS. AF_06/2014</t>
  </si>
  <si>
    <t>EMBOÇO, PARA RECEBIMENTO DE CERÂMICA, EM ARGAMASSA TRAÇO 1:2:8, PREPARO MANUAL, APLICADO MANUALMENTE EM FACES INTERNAS DE PAREDES, PARA AMBIENTE COM ÁREA ENTRE 5M2 E 10M2, ESPESSURA DE 10MM, COM EXECUÇÃO DE TALISCAS. AF_06/2014</t>
  </si>
  <si>
    <t>FORRO DE GESSO</t>
  </si>
  <si>
    <t>FORRO EM PLACAS DE GESSO, PARA AMBIENTES COMERCIAIS. AF_05/2017_P</t>
  </si>
  <si>
    <t>FORRO EM DRYWALL, PARA AMBIENTES COMERCIAIS, INCLUSIVE ESTRUTURA DE FIXAÇÃO. AF_05/2017_P</t>
  </si>
  <si>
    <t>ARGAMASSA TRAÇO 1:3 (EM VOLUME DE CIMENTO E AREIA MÉDIA ÚMIDA) COM ADIÇÃO DE IMPERMEABILIZANTE, PREPARO MANUAL. AF_08/2019</t>
  </si>
  <si>
    <t>ARGAMASSA TRAÇO 1:4 (EM VOLUME DE CIMENTO E AREIA MÉDIA ÚMIDA) COM ADIÇÃO DE IMPERMEABILIZANTE, PREPARO MECÂNICO COM BETONEIRA 600 L. AF_08/2019</t>
  </si>
  <si>
    <t>LIMPEZA DE REVESTIMENTO CERÂMICO EM PAREDE UTILIZANDO ÁCIDO MURIÁTICO. AF_04/2019</t>
  </si>
  <si>
    <t>DEMOLICOES/RETIRADAS</t>
  </si>
  <si>
    <t>DEMOLIÇÃO DE ALVENARIA DE BLOCO FURADO, DE FORMA MANUAL, SEM REAPROVEITAMENTO. AF_12/2017</t>
  </si>
  <si>
    <t>DEMOLIÇÃO DE ARGAMASSAS, DE FORMA MANUAL, SEM REAPROVEITAMENTO. AF_12/2017</t>
  </si>
  <si>
    <t>REMOÇÃO DE FORROS DE DRYWALL, PVC E FIBROMINERAL, DE FORMA MANUAL, SEM REAPROVEITAMENTO. AF_12/2017</t>
  </si>
  <si>
    <t>REMOÇÃO DE FORRO DE GESSO, DE FORMA MANUAL, SEM REAPROVEITAMENTO. AF_12/2017</t>
  </si>
  <si>
    <t>REMOÇÃO DE INTERRUPTORES/TOMADAS ELÉTRICAS, DE FORMA MANUAL, SEM REAPROVEITAMENTO. AF_12/2017</t>
  </si>
  <si>
    <t>REMOÇÃO DE CABOS ELÉTRICOS, DE FORMA MANUAL, SEM REAPROVEITAMENTO. AF12/2017</t>
  </si>
  <si>
    <t>REMOÇÃO DE TUBULAÇÕES (TUBOS E CONEXÕES) DE ÁGUA FRIA, DE FORMA MANUAL, SEM REAPROVEITAMENTO. AF_12/2017</t>
  </si>
  <si>
    <t>REMOÇÃO DE LOUÇAS, DE FORMA MANUAL, SEM REAPROVEITAMENTO. AF_12/2017</t>
  </si>
  <si>
    <t>REMOÇÃO DE LUMINÁRIAS, DE FORMA MANUAL, SEM REAPROVEITAMENTO. AF_12/2017</t>
  </si>
  <si>
    <t>REMOÇÃO DE METAIS SANITÁRIOS, DE FORMA MANUAL, SEM REAPROVEITAMENTO. AF_12/2017</t>
  </si>
  <si>
    <t>2.2</t>
  </si>
  <si>
    <t>2.3</t>
  </si>
  <si>
    <t>3.1</t>
  </si>
  <si>
    <t>3.2</t>
  </si>
  <si>
    <t>3.3</t>
  </si>
  <si>
    <t>4.1</t>
  </si>
  <si>
    <t>4.2</t>
  </si>
  <si>
    <t>5.1</t>
  </si>
  <si>
    <t>6.1</t>
  </si>
  <si>
    <t>8.1</t>
  </si>
  <si>
    <t>8.3</t>
  </si>
  <si>
    <t>8.5</t>
  </si>
  <si>
    <t>9.1</t>
  </si>
  <si>
    <t>10.3</t>
  </si>
  <si>
    <t>11.7</t>
  </si>
  <si>
    <t>11.9</t>
  </si>
  <si>
    <t>12.1</t>
  </si>
  <si>
    <t>15.4</t>
  </si>
  <si>
    <t>19.1</t>
  </si>
  <si>
    <t>19.2</t>
  </si>
  <si>
    <t>Risco</t>
  </si>
  <si>
    <t>SERVIÇO: MANUTENÇÃO PREDIAL EDIFICAÇÕES PERTENCENTES AO COREN-AM</t>
  </si>
  <si>
    <t>CIDADE: Manaus/AM</t>
  </si>
  <si>
    <t>74209/001</t>
  </si>
  <si>
    <t>CÁLCULO DE BDI</t>
  </si>
  <si>
    <t>Construção de Edifícios</t>
  </si>
  <si>
    <t xml:space="preserve">Rodovias e Ferrovias - Infra Urbana, praças, calçadas, etc. </t>
  </si>
  <si>
    <t>Abastecimento de Água, Coleta de Esgoto</t>
  </si>
  <si>
    <t>Fornecimento de materiais e equipamentos</t>
  </si>
  <si>
    <t>Construção e Manutenção de Estações e Redes de Distribuição de Energia Elétrica</t>
  </si>
  <si>
    <t>Portuárias, Marítimas e Fluviais</t>
  </si>
  <si>
    <t>Item componente do BDI</t>
  </si>
  <si>
    <t>% Informado</t>
  </si>
  <si>
    <t>1ºQ</t>
  </si>
  <si>
    <t>Médio</t>
  </si>
  <si>
    <t>3º Q</t>
  </si>
  <si>
    <t>Administração Central ( AC )</t>
  </si>
  <si>
    <t>7.85</t>
  </si>
  <si>
    <t>Seguro (S) e Garantia (G)</t>
  </si>
  <si>
    <t>Despesas Financeiras (DF)</t>
  </si>
  <si>
    <t>Lucro (L)</t>
  </si>
  <si>
    <t>Impostos (I) - PIS, COFINS, ISSQN</t>
  </si>
  <si>
    <t>Conforme Legislação Específica</t>
  </si>
  <si>
    <t>Contribuição Previdênciária (I) - CPRB</t>
  </si>
  <si>
    <t>Alíquota definida pela lei 12.844/13 (CPRB – contribuição previdenciária sobre a receita bruta).</t>
  </si>
  <si>
    <t>Observações</t>
  </si>
  <si>
    <t>VALORES DE BDI POR TIPO DE OBRA*</t>
  </si>
  <si>
    <t>1) Preencher apenas a coluna % Informado (Coluna B)</t>
  </si>
  <si>
    <t>Tipo de Obra</t>
  </si>
  <si>
    <t>2) Os Tributos normalmente aplicáveis são: PIS (O,65%), COFINS (3,00%) e ISS (variável até 5,00% conforme o município).</t>
  </si>
  <si>
    <t>3) O cálculo do BDI se baseia na fórmula abaixo utilizada pelo Acórdão 2622/13 do TCU.</t>
  </si>
  <si>
    <t>Construção de Rodovias e Ferrovias - Infra Urbana, praças, etc.</t>
  </si>
  <si>
    <t>B.D.I  =</t>
  </si>
  <si>
    <t>Rede de Abastecimento de Água, Coleta de Esgotos</t>
  </si>
  <si>
    <t>Fórmula Utilizada:</t>
  </si>
  <si>
    <t>Estações e Redes de Distribuição de Energia Elétrica</t>
  </si>
  <si>
    <t>Obras Portuárias, Marítimas e Fluviais</t>
  </si>
  <si>
    <t>Fornecimento de Materiais e Equipamentos</t>
  </si>
  <si>
    <t>* Sem incidência da CPRB</t>
  </si>
  <si>
    <t>Observações sobre os % informados no cálculo do BDI, neste caso:</t>
  </si>
  <si>
    <t>OS VALORES % INFORMADO ENQUADRAM-SE NOS LIMITES DO ACÓRDÃO 2622/2013-TCU</t>
  </si>
  <si>
    <t>OS VALORES % INFORMADO DE AC,S,G,R, E DF ESTÃO NOS VALORES MÍNIMOS DOS LIMITES DO ACÓRDÃO 2622/2013-TCU-PLENÁRIO</t>
  </si>
  <si>
    <t>OS VALORES % INFORMADO DE L FOI CONSIDERADO VALOR  MÍNIMO DO LIMITE DO ACÓRDÃO 2622/2013-TCU</t>
  </si>
  <si>
    <t>OS VALORES % INFORMADO DE I FOI CONSIDERADO OS PERCENTUAIS INDICADOS DO ITEM 2) DO CAMPO OBSERVAÇÕES DO ACÓRDÃO 2622/2013-TCU</t>
  </si>
  <si>
    <t>OS VALORES % INFORMADO DE (CPRB) FOI CONSIDERADO O PERCENTUAL INDICADO PELA LEI 12.844/13.</t>
  </si>
  <si>
    <t>RESPONSAVEL TÉCNICO ORÇAMENTO</t>
  </si>
  <si>
    <t>Prencher as células 16 a 22 da coluna C com os percentuais</t>
  </si>
  <si>
    <t>Acórdão: 
64.1. para alguns tipos de obras como construção e reforma de edifícios, ou saneamento e obras hídricas, ou ainda, rodoviárias e ferroviárias, não há aparente vantagem em se desagregar em dois tipos distintos de obras com BDIs específicos, tendo em vista que cada agrupamento desses possui mais características gerais comuns que diferenciadas;</t>
  </si>
  <si>
    <t>PLANILHA ORÇAMENTÁRIA DESONERADA</t>
  </si>
  <si>
    <t>OBRA: Serviço de manutenção predial edificação(s) do COREN-AM</t>
  </si>
  <si>
    <t>TABELA REFERÊNCIA: SINAPI - SISTEMA NACIONAL DE PESQUISA DE CUSTOS E ÍNDICES DA CONSTRUÇÃO CIVIL</t>
  </si>
  <si>
    <t>ENCARGOS SOCIAIS DESONERADOS SOBRE PREÇOS DA MÃO-DE-OBRA: 83,22% (HORA)    46,59%(MÊS) - LOCALIDADE: MANAUS/AM</t>
  </si>
  <si>
    <t>DATA DE PREÇO : 01/08/2021 - DATA DE RT : 20/09/2021</t>
  </si>
  <si>
    <t>RUFO EM FIBROCIMENTO PARA TELHA ONDULADA E = 6 MM, ABA DE 26 CM, INCLUSO TRANSPORTE VERTICAL, EXCETO CONTRARRUFO. AF_07/2019</t>
  </si>
  <si>
    <t>RECOLOCAÇÃO DE FOLHAS DE PORTA DE MADEIRA LEVE OU MÉDIA DE 80CM DE LARGURA, CONSIDERANDO REAPROVEITAMENTO DO MATERIAL. AF_12/2019</t>
  </si>
  <si>
    <t>KIT DE PORTA DE MADEIRA TIPO VENEZIANA, 80X210CM (ESPESSURA DE 3CM), PADRÃO POPULAR, ITENS INCLUSOS: DOBRADIÇAS, MONTAGEM E INSTALAÇÃO DE BATENTE, FECHADURA COM EXECUÇÃO DO FURO - FORNECIMENTO E INSTALAÇÃO</t>
  </si>
  <si>
    <t>INSTALAÇÃO DE VIDRO LISO INCOLOR, E = 3 MM, EM ESQUADRIA DE MADEIRA, FIXADO COM BAGUETE. AF_01/2021</t>
  </si>
  <si>
    <t>DISJUNTOR MONOPOLAR TIPO NEMA, CORRENTE NOMINAL DE 10 ATÉ 30A - FORNECIMENTO E INSTALAÇÃO. AF_10/2020</t>
  </si>
  <si>
    <t>DISJUNTOR TERMOMAGNÉTICO TRIPOLAR , CORRENTE NOMINAL DE 125A - FORNECIMENTO E INSTALAÇÃO. AF_10/2020</t>
  </si>
  <si>
    <t>LUMINÁRIA TIPO CALHA, DE SOBREPOR, COM 2 LÂMPADAS TUBULARES FLUORESCENTES DE 36 W, COM REATOR DE PARTIDA RÁPIDA - FORNECIMENTO E INSTALAÇÃO</t>
  </si>
  <si>
    <t>EXTINTOR DE INCÊNDIO PORTÁTIL COM CARGA DE PQS DE 4 KG, CLASSE BC - FORNECIMENTO E INSTALAÇÃO. AF_10/2020_P</t>
  </si>
  <si>
    <t>EXTINTOR DE INCÊNDIO PORTÁTIL COM CARGA DE CO2 DE 6 KG, CLASSE BC - FORNECIMENTO E INSTALAÇÃO. AF_10/2020_P</t>
  </si>
  <si>
    <t>MICTÓRIO SIFONADO LOUÇA BRANCA PADRÃO MÉDIO FORNECIMENTO E INSTALAÇÃO. AF_01/2020</t>
  </si>
  <si>
    <t>COBOGO DE CONCRETO (ELEMENTO VAZADO), 7X50X50CM, ASSENTADO COM ARGAMASSA PREPARO BETONEIRA.</t>
  </si>
  <si>
    <t>Unidade de Medida</t>
  </si>
  <si>
    <t>Desconto</t>
  </si>
  <si>
    <t>Quantidade Estimada (a)</t>
  </si>
  <si>
    <t>R$ (c)</t>
  </si>
  <si>
    <r>
      <t xml:space="preserve">% (d = c </t>
    </r>
    <r>
      <rPr>
        <b/>
        <sz val="10"/>
        <color theme="0"/>
        <rFont val="Calibri"/>
        <family val="2"/>
      </rPr>
      <t>÷</t>
    </r>
    <r>
      <rPr>
        <b/>
        <sz val="10"/>
        <color theme="0"/>
        <rFont val="Arial"/>
        <family val="2"/>
      </rPr>
      <t xml:space="preserve"> b)</t>
    </r>
  </si>
  <si>
    <t>Custo Unitário Referencial - R$ (b)</t>
  </si>
  <si>
    <t>Preço Unitário do Licitante - R$ (e = b - c)</t>
  </si>
  <si>
    <t>CONEXOES/RALOS APARELHOS SANITARIOS, LOUCAS, METAIS E OUTROS</t>
  </si>
  <si>
    <t>1.1</t>
  </si>
  <si>
    <t>1.2</t>
  </si>
  <si>
    <t>7.1</t>
  </si>
  <si>
    <t>7.2</t>
  </si>
  <si>
    <t>7.3</t>
  </si>
  <si>
    <t>8.2</t>
  </si>
  <si>
    <t>8.4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</si>
  <si>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</si>
  <si>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</si>
  <si>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</si>
  <si>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</si>
  <si>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</si>
  <si>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</si>
  <si>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</si>
  <si>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</si>
  <si>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</si>
  <si>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</si>
  <si>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</si>
  <si>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</si>
  <si>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</si>
  <si>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</si>
  <si>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</si>
  <si>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</si>
  <si>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</si>
  <si>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</si>
  <si>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9.2</t>
  </si>
  <si>
    <t>10.1</t>
  </si>
  <si>
    <t>10.2</t>
  </si>
  <si>
    <t>11.1</t>
  </si>
  <si>
    <t>11.2</t>
  </si>
  <si>
    <t>11.3</t>
  </si>
  <si>
    <t>11.4</t>
  </si>
  <si>
    <t>11.5</t>
  </si>
  <si>
    <t>11.6</t>
  </si>
  <si>
    <t>11.8</t>
  </si>
  <si>
    <t>12.2</t>
  </si>
  <si>
    <t>12.3</t>
  </si>
  <si>
    <t>12.4</t>
  </si>
  <si>
    <t>13.1</t>
  </si>
  <si>
    <t>13.2</t>
  </si>
  <si>
    <t>14.1</t>
  </si>
  <si>
    <t>15.1</t>
  </si>
  <si>
    <t>15.2</t>
  </si>
  <si>
    <t>15.3</t>
  </si>
  <si>
    <t>15.5</t>
  </si>
  <si>
    <t>15.6</t>
  </si>
  <si>
    <t>15.7</t>
  </si>
  <si>
    <t>15.8</t>
  </si>
  <si>
    <t>16.1</t>
  </si>
  <si>
    <t>16.2</t>
  </si>
  <si>
    <t>16.3</t>
  </si>
  <si>
    <t>17.1</t>
  </si>
  <si>
    <t>17.2</t>
  </si>
  <si>
    <t>18.1</t>
  </si>
  <si>
    <t>18.2</t>
  </si>
  <si>
    <t>18.3</t>
  </si>
  <si>
    <t>19.3</t>
  </si>
  <si>
    <t>19.5</t>
  </si>
  <si>
    <t>19.4</t>
  </si>
  <si>
    <t>19.6</t>
  </si>
  <si>
    <t>19.7</t>
  </si>
  <si>
    <t>19.8</t>
  </si>
  <si>
    <t>19.9</t>
  </si>
  <si>
    <t>19.10</t>
  </si>
  <si>
    <t>M²</t>
  </si>
  <si>
    <t>M³</t>
  </si>
  <si>
    <t>Total - R$ (f = a x e)</t>
  </si>
  <si>
    <t>Descrição</t>
  </si>
  <si>
    <t>Item</t>
  </si>
  <si>
    <t>Código SINAPI</t>
  </si>
  <si>
    <t>CONSELHO REGIONAL DE ENFERMAGEM DO AMAZONAS (COREN-AM)
COMPOSIÇÃO DE B.D.I.</t>
  </si>
  <si>
    <t>BDI CALCULADA</t>
  </si>
  <si>
    <t>CUSTO TOTAL</t>
  </si>
  <si>
    <t>PREÇO TOTAL</t>
  </si>
  <si>
    <t>ASSINATURA:</t>
  </si>
  <si>
    <t>VALOR GLOBAL DA PROPOSTA:</t>
  </si>
  <si>
    <t>• Declaramos conhecer e nos submetemos integralmente a todas as cláusulas e condições do presente Edital e seus anexos.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</si>
  <si>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</si>
  <si>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</si>
  <si>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Unidade 
de 
Medida</t>
  </si>
  <si>
    <t>Descrição/Especificação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</si>
  <si>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item, conforme descrito no Termo de Referência (Anexo I deste Edital). </t>
    </r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</si>
  <si>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</si>
  <si>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</si>
  <si>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</si>
  <si>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</si>
  <si>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</si>
  <si>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</si>
  <si>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</si>
  <si>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</si>
  <si>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</si>
  <si>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</si>
  <si>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</si>
  <si>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</si>
  <si>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</si>
  <si>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</si>
  <si>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</si>
  <si>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</si>
  <si>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</si>
  <si>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</si>
  <si>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Prestação de serviços de manutenção predial corretiva nos imóveis da Conselho Regional de Enfermagem do Amazonas – COREN/AM, localizados na cidade de Manaus/AM.</t>
    </r>
  </si>
  <si>
    <t>Prestação de Serviços com fornecimento de mão de obra e material de acordo com serviços previstos na Planilha Orçamentaria de Referência de Serviços de Manutenção (Anexo II do TR).</t>
  </si>
  <si>
    <t>Serviço</t>
  </si>
  <si>
    <t>Lance Único</t>
  </si>
  <si>
    <t>• Declaramos que os serviços aqui ofertados estão de acordo com as especificações do Termo de Referência do presente procedimento de seleção de fornecedor.</t>
  </si>
  <si>
    <t>[Local/UF]</t>
  </si>
  <si>
    <t>(Escreva em extenso o valor)</t>
  </si>
  <si>
    <t>(Nome de Responsável Legal)</t>
  </si>
  <si>
    <t>Responsável Legal</t>
  </si>
  <si>
    <t>BDI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</si>
</sst>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#,##0.00_ ;\-#,##0.00\ "/>
    <numFmt numFmtId="166" formatCode="0.000%"/>
    <numFmt numFmtId="167" formatCode="&quot;R$&quot;\ #,##0.00"/>
    <numFmt numFmtId="168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9"/>
      <name val="Arial Narrow"/>
      <family val="2"/>
    </font>
    <font>
      <b/>
      <sz val="10"/>
      <name val="Arial Narrow"/>
      <family val="2"/>
    </font>
    <font>
      <sz val="14"/>
      <name val="Arial Narrow"/>
      <family val="2"/>
    </font>
    <font>
      <b/>
      <sz val="16"/>
      <name val="Arial Narrow"/>
      <family val="2"/>
    </font>
    <font>
      <b/>
      <u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1"/>
      <name val="Arial"/>
      <family val="2"/>
    </font>
    <font>
      <sz val="11"/>
      <name val="Times New Roman"/>
      <family val="1"/>
    </font>
    <font>
      <sz val="12"/>
      <name val="Arial Narrow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Calibri"/>
      <family val="2"/>
    </font>
    <font>
      <b/>
      <sz val="14"/>
      <color theme="0"/>
      <name val="Arial Narrow"/>
      <family val="2"/>
    </font>
    <font>
      <b/>
      <sz val="10"/>
      <color theme="0"/>
      <name val="Arial Narrow"/>
      <family val="2"/>
    </font>
    <font>
      <b/>
      <sz val="9"/>
      <color indexed="81"/>
      <name val="Segoe UI"/>
      <family val="2"/>
    </font>
    <font>
      <sz val="8"/>
      <color rgb="FF000000"/>
      <name val="Segoe UI"/>
      <family val="2"/>
    </font>
    <font>
      <b/>
      <sz val="9"/>
      <color indexed="81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5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theme="0"/>
        <bgColor indexed="26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 applyFill="0" applyBorder="0" applyAlignment="0" applyProtection="0"/>
    <xf numFmtId="0" fontId="20" fillId="0" borderId="0"/>
  </cellStyleXfs>
  <cellXfs count="187">
    <xf numFmtId="0" fontId="0" fillId="0" borderId="0" xfId="0"/>
    <xf numFmtId="0" fontId="6" fillId="2" borderId="13" xfId="2" applyFont="1" applyFill="1" applyBorder="1"/>
    <xf numFmtId="0" fontId="7" fillId="3" borderId="0" xfId="2" applyFont="1" applyFill="1" applyBorder="1" applyAlignment="1" applyProtection="1">
      <alignment horizontal="center"/>
      <protection locked="0"/>
    </xf>
    <xf numFmtId="0" fontId="6" fillId="0" borderId="0" xfId="2" applyFont="1" applyBorder="1" applyProtection="1"/>
    <xf numFmtId="0" fontId="6" fillId="0" borderId="0" xfId="2" applyFont="1" applyFill="1" applyBorder="1" applyProtection="1"/>
    <xf numFmtId="0" fontId="6" fillId="0" borderId="0" xfId="2" applyFont="1" applyFill="1" applyBorder="1" applyProtection="1">
      <protection locked="0"/>
    </xf>
    <xf numFmtId="0" fontId="6" fillId="0" borderId="0" xfId="2" applyFont="1" applyBorder="1"/>
    <xf numFmtId="0" fontId="6" fillId="0" borderId="14" xfId="2" applyFont="1" applyBorder="1"/>
    <xf numFmtId="0" fontId="8" fillId="0" borderId="13" xfId="2" applyFont="1" applyBorder="1" applyAlignment="1"/>
    <xf numFmtId="0" fontId="8" fillId="0" borderId="0" xfId="2" applyFont="1" applyBorder="1" applyAlignment="1"/>
    <xf numFmtId="0" fontId="9" fillId="0" borderId="0" xfId="2" applyFont="1" applyBorder="1"/>
    <xf numFmtId="0" fontId="10" fillId="0" borderId="0" xfId="2" applyFont="1" applyBorder="1"/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4" fillId="4" borderId="16" xfId="2" applyFont="1" applyFill="1" applyBorder="1" applyAlignment="1">
      <alignment vertical="center"/>
    </xf>
    <xf numFmtId="0" fontId="4" fillId="4" borderId="16" xfId="2" applyFont="1" applyFill="1" applyBorder="1" applyAlignment="1">
      <alignment horizontal="center" vertical="center"/>
    </xf>
    <xf numFmtId="0" fontId="12" fillId="5" borderId="17" xfId="2" applyFont="1" applyFill="1" applyBorder="1" applyAlignment="1">
      <alignment vertical="center"/>
    </xf>
    <xf numFmtId="0" fontId="12" fillId="5" borderId="16" xfId="2" applyFont="1" applyFill="1" applyBorder="1" applyAlignment="1">
      <alignment vertical="center"/>
    </xf>
    <xf numFmtId="0" fontId="12" fillId="5" borderId="18" xfId="2" applyFont="1" applyFill="1" applyBorder="1" applyAlignment="1">
      <alignment vertical="center"/>
    </xf>
    <xf numFmtId="0" fontId="12" fillId="5" borderId="15" xfId="2" applyFont="1" applyFill="1" applyBorder="1" applyAlignment="1">
      <alignment vertical="center"/>
    </xf>
    <xf numFmtId="0" fontId="5" fillId="0" borderId="0" xfId="2" applyFont="1"/>
    <xf numFmtId="39" fontId="5" fillId="0" borderId="0" xfId="2" applyNumberFormat="1" applyFont="1"/>
    <xf numFmtId="2" fontId="5" fillId="0" borderId="0" xfId="2" applyNumberFormat="1" applyFont="1"/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19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38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39" xfId="2" applyFont="1" applyBorder="1" applyAlignment="1">
      <alignment vertical="center"/>
    </xf>
    <xf numFmtId="0" fontId="11" fillId="6" borderId="7" xfId="2" applyFont="1" applyFill="1" applyBorder="1" applyAlignment="1">
      <alignment vertical="center"/>
    </xf>
    <xf numFmtId="0" fontId="5" fillId="6" borderId="7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165" fontId="15" fillId="0" borderId="0" xfId="2" applyNumberFormat="1" applyFont="1" applyAlignment="1">
      <alignment vertical="center"/>
    </xf>
    <xf numFmtId="0" fontId="15" fillId="0" borderId="0" xfId="2" applyFont="1"/>
    <xf numFmtId="0" fontId="17" fillId="0" borderId="0" xfId="2" applyFont="1" applyAlignment="1">
      <alignment horizontal="right"/>
    </xf>
    <xf numFmtId="0" fontId="18" fillId="3" borderId="0" xfId="2" applyFont="1" applyFill="1" applyBorder="1" applyAlignment="1"/>
    <xf numFmtId="0" fontId="18" fillId="3" borderId="0" xfId="2" applyFont="1" applyFill="1" applyBorder="1" applyAlignment="1">
      <alignment horizontal="center"/>
    </xf>
    <xf numFmtId="0" fontId="17" fillId="0" borderId="0" xfId="2" applyFont="1" applyFill="1" applyAlignment="1">
      <alignment horizontal="center"/>
    </xf>
    <xf numFmtId="0" fontId="19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7" fillId="4" borderId="16" xfId="2" applyFont="1" applyFill="1" applyBorder="1" applyAlignment="1">
      <alignment horizontal="center" vertical="center"/>
    </xf>
    <xf numFmtId="2" fontId="6" fillId="0" borderId="16" xfId="2" applyNumberFormat="1" applyFont="1" applyFill="1" applyBorder="1" applyAlignment="1">
      <alignment horizontal="center" vertical="center"/>
    </xf>
    <xf numFmtId="2" fontId="6" fillId="0" borderId="18" xfId="2" applyNumberFormat="1" applyFont="1" applyFill="1" applyBorder="1" applyAlignment="1">
      <alignment horizontal="center" vertical="center"/>
    </xf>
    <xf numFmtId="0" fontId="21" fillId="0" borderId="0" xfId="0" applyFont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2" fontId="21" fillId="8" borderId="1" xfId="0" applyNumberFormat="1" applyFont="1" applyFill="1" applyBorder="1" applyAlignment="1">
      <alignment horizontal="center" vertical="center"/>
    </xf>
    <xf numFmtId="2" fontId="21" fillId="2" borderId="1" xfId="0" applyNumberFormat="1" applyFont="1" applyFill="1" applyBorder="1" applyAlignment="1">
      <alignment horizontal="center" vertical="center"/>
    </xf>
    <xf numFmtId="166" fontId="21" fillId="2" borderId="1" xfId="1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2" fontId="21" fillId="2" borderId="1" xfId="1" applyNumberFormat="1" applyFont="1" applyFill="1" applyBorder="1" applyAlignment="1">
      <alignment horizontal="center" vertical="center"/>
    </xf>
    <xf numFmtId="4" fontId="21" fillId="9" borderId="1" xfId="0" applyNumberFormat="1" applyFont="1" applyFill="1" applyBorder="1" applyAlignment="1">
      <alignment horizontal="center" vertical="center"/>
    </xf>
    <xf numFmtId="4" fontId="22" fillId="9" borderId="1" xfId="0" applyNumberFormat="1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7" fillId="7" borderId="24" xfId="2" applyFont="1" applyFill="1" applyBorder="1" applyAlignment="1">
      <alignment horizontal="center" vertical="center"/>
    </xf>
    <xf numFmtId="0" fontId="27" fillId="7" borderId="25" xfId="2" applyFont="1" applyFill="1" applyBorder="1" applyAlignment="1">
      <alignment horizontal="center" vertical="center"/>
    </xf>
    <xf numFmtId="0" fontId="27" fillId="7" borderId="26" xfId="2" applyFont="1" applyFill="1" applyBorder="1" applyAlignment="1">
      <alignment horizontal="center" vertical="center"/>
    </xf>
    <xf numFmtId="0" fontId="13" fillId="9" borderId="35" xfId="2" applyFont="1" applyFill="1" applyBorder="1" applyAlignment="1">
      <alignment horizontal="right" vertical="center"/>
    </xf>
    <xf numFmtId="10" fontId="22" fillId="9" borderId="1" xfId="0" applyNumberFormat="1" applyFont="1" applyFill="1" applyBorder="1" applyAlignment="1">
      <alignment horizontal="center" vertical="center"/>
    </xf>
    <xf numFmtId="167" fontId="22" fillId="9" borderId="1" xfId="0" applyNumberFormat="1" applyFont="1" applyFill="1" applyBorder="1" applyAlignment="1">
      <alignment horizontal="center" vertical="center"/>
    </xf>
    <xf numFmtId="10" fontId="13" fillId="9" borderId="36" xfId="3" applyNumberFormat="1" applyFont="1" applyFill="1" applyBorder="1" applyAlignment="1" applyProtection="1">
      <alignment horizontal="center" vertical="center"/>
    </xf>
    <xf numFmtId="10" fontId="13" fillId="9" borderId="37" xfId="3" applyNumberFormat="1" applyFont="1" applyFill="1" applyBorder="1" applyAlignment="1" applyProtection="1">
      <alignment horizontal="center" vertical="center"/>
    </xf>
    <xf numFmtId="0" fontId="5" fillId="0" borderId="31" xfId="2" applyFont="1" applyBorder="1" applyAlignment="1">
      <alignment horizontal="left" vertical="center"/>
    </xf>
    <xf numFmtId="0" fontId="5" fillId="0" borderId="32" xfId="2" applyFont="1" applyBorder="1" applyAlignment="1">
      <alignment horizontal="left" vertical="center"/>
    </xf>
    <xf numFmtId="0" fontId="5" fillId="0" borderId="33" xfId="2" applyFont="1" applyBorder="1" applyAlignment="1">
      <alignment horizontal="left" vertical="center"/>
    </xf>
    <xf numFmtId="0" fontId="5" fillId="0" borderId="40" xfId="2" applyFont="1" applyBorder="1" applyAlignment="1">
      <alignment horizontal="left" vertical="center"/>
    </xf>
    <xf numFmtId="0" fontId="5" fillId="0" borderId="41" xfId="2" applyFont="1" applyBorder="1" applyAlignment="1">
      <alignment horizontal="left" vertical="center"/>
    </xf>
    <xf numFmtId="0" fontId="5" fillId="0" borderId="42" xfId="2" applyFont="1" applyBorder="1" applyAlignment="1">
      <alignment horizontal="left" vertical="center"/>
    </xf>
    <xf numFmtId="0" fontId="17" fillId="0" borderId="0" xfId="2" applyFont="1" applyFill="1" applyAlignment="1">
      <alignment horizontal="center"/>
    </xf>
    <xf numFmtId="0" fontId="26" fillId="7" borderId="1" xfId="2" applyFont="1" applyFill="1" applyBorder="1" applyAlignment="1">
      <alignment horizontal="center" wrapText="1"/>
    </xf>
    <xf numFmtId="0" fontId="26" fillId="7" borderId="1" xfId="2" applyFont="1" applyFill="1" applyBorder="1" applyAlignment="1">
      <alignment horizontal="center"/>
    </xf>
    <xf numFmtId="0" fontId="5" fillId="0" borderId="23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vertical="center" wrapText="1"/>
    </xf>
    <xf numFmtId="0" fontId="5" fillId="0" borderId="27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4" fillId="0" borderId="38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2" fontId="5" fillId="0" borderId="15" xfId="2" applyNumberFormat="1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27" fillId="7" borderId="20" xfId="2" applyFont="1" applyFill="1" applyBorder="1" applyAlignment="1">
      <alignment horizontal="center" vertical="center"/>
    </xf>
    <xf numFmtId="0" fontId="27" fillId="7" borderId="21" xfId="2" applyFont="1" applyFill="1" applyBorder="1" applyAlignment="1">
      <alignment horizontal="center" vertical="center"/>
    </xf>
    <xf numFmtId="0" fontId="27" fillId="7" borderId="22" xfId="2" applyFont="1" applyFill="1" applyBorder="1" applyAlignment="1">
      <alignment horizontal="center" vertical="center"/>
    </xf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26" fillId="7" borderId="15" xfId="2" applyFont="1" applyFill="1" applyBorder="1" applyAlignment="1">
      <alignment horizontal="center" vertical="center"/>
    </xf>
    <xf numFmtId="0" fontId="27" fillId="7" borderId="15" xfId="2" applyFont="1" applyFill="1" applyBorder="1" applyAlignment="1">
      <alignment horizontal="center" vertical="center"/>
    </xf>
    <xf numFmtId="0" fontId="27" fillId="7" borderId="15" xfId="2" applyFont="1" applyFill="1" applyBorder="1" applyAlignment="1">
      <alignment horizontal="center" vertical="center" wrapText="1"/>
    </xf>
    <xf numFmtId="0" fontId="5" fillId="0" borderId="23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9" xfId="2" applyFont="1" applyFill="1" applyBorder="1" applyAlignment="1">
      <alignment vertical="center"/>
    </xf>
    <xf numFmtId="0" fontId="22" fillId="9" borderId="1" xfId="0" applyFont="1" applyFill="1" applyBorder="1" applyAlignment="1">
      <alignment horizontal="right"/>
    </xf>
    <xf numFmtId="0" fontId="22" fillId="9" borderId="1" xfId="0" applyFont="1" applyFill="1" applyBorder="1" applyAlignment="1">
      <alignment horizontal="right" vertical="center"/>
    </xf>
    <xf numFmtId="0" fontId="22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wrapText="1"/>
    </xf>
    <xf numFmtId="0" fontId="22" fillId="9" borderId="6" xfId="0" applyFont="1" applyFill="1" applyBorder="1" applyAlignment="1">
      <alignment horizontal="right" vertical="center"/>
    </xf>
    <xf numFmtId="0" fontId="22" fillId="9" borderId="3" xfId="0" applyFont="1" applyFill="1" applyBorder="1" applyAlignment="1">
      <alignment horizontal="right" vertical="center"/>
    </xf>
    <xf numFmtId="0" fontId="22" fillId="9" borderId="5" xfId="0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 wrapText="1"/>
    </xf>
    <xf numFmtId="0" fontId="23" fillId="1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22" fillId="0" borderId="0" xfId="0" applyFont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0" xfId="0" applyFont="1" applyAlignment="1">
      <alignment horizontal="center"/>
    </xf>
    <xf numFmtId="168" fontId="22" fillId="0" borderId="5" xfId="0" applyNumberFormat="1" applyFont="1" applyBorder="1" applyAlignment="1">
      <alignment horizontal="center"/>
    </xf>
    <xf numFmtId="168" fontId="22" fillId="0" borderId="3" xfId="0" applyNumberFormat="1" applyFont="1" applyBorder="1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/>
    </xf>
    <xf numFmtId="0" fontId="23" fillId="7" borderId="3" xfId="0" applyFont="1" applyFill="1" applyBorder="1"/>
    <xf numFmtId="0" fontId="23" fillId="7" borderId="3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right"/>
    </xf>
    <xf numFmtId="0" fontId="23" fillId="7" borderId="6" xfId="0" applyFont="1" applyFill="1" applyBorder="1" applyAlignment="1">
      <alignment horizontal="right"/>
    </xf>
    <xf numFmtId="0" fontId="23" fillId="7" borderId="6" xfId="0" applyFont="1" applyFill="1" applyBorder="1"/>
    <xf numFmtId="0" fontId="23" fillId="7" borderId="3" xfId="0" applyFont="1" applyFill="1" applyBorder="1" applyAlignment="1">
      <alignment horizontal="center"/>
    </xf>
    <xf numFmtId="0" fontId="23" fillId="7" borderId="6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left"/>
    </xf>
    <xf numFmtId="0" fontId="23" fillId="7" borderId="6" xfId="0" applyFont="1" applyFill="1" applyBorder="1" applyAlignment="1">
      <alignment horizontal="left"/>
    </xf>
    <xf numFmtId="0" fontId="21" fillId="12" borderId="0" xfId="0" applyFont="1" applyFill="1" applyAlignment="1">
      <alignment horizontal="center"/>
    </xf>
    <xf numFmtId="0" fontId="22" fillId="12" borderId="6" xfId="0" applyFont="1" applyFill="1" applyBorder="1" applyAlignment="1">
      <alignment horizontal="center"/>
    </xf>
    <xf numFmtId="0" fontId="22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3" fillId="12" borderId="3" xfId="0" applyFont="1" applyFill="1" applyBorder="1"/>
    <xf numFmtId="0" fontId="3" fillId="12" borderId="5" xfId="0" applyFont="1" applyFill="1" applyBorder="1"/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7" fontId="22" fillId="0" borderId="3" xfId="0" applyNumberFormat="1" applyFont="1" applyBorder="1" applyAlignment="1">
      <alignment horizontal="center"/>
    </xf>
    <xf numFmtId="0" fontId="21" fillId="12" borderId="3" xfId="0" applyFont="1" applyFill="1" applyBorder="1" applyAlignment="1">
      <alignment horizontal="center"/>
    </xf>
    <xf numFmtId="0" fontId="21" fillId="12" borderId="5" xfId="0" applyFont="1" applyFill="1" applyBorder="1" applyAlignment="1">
      <alignment horizontal="center"/>
    </xf>
    <xf numFmtId="0" fontId="23" fillId="7" borderId="44" xfId="0" applyFont="1" applyFill="1" applyBorder="1" applyAlignment="1">
      <alignment horizontal="center" vertical="center" textRotation="90" wrapText="1"/>
    </xf>
    <xf numFmtId="0" fontId="23" fillId="7" borderId="44" xfId="0" applyFont="1" applyFill="1" applyBorder="1" applyAlignment="1">
      <alignment horizontal="center" vertical="center" wrapText="1"/>
    </xf>
    <xf numFmtId="166" fontId="22" fillId="0" borderId="1" xfId="1" applyNumberFormat="1" applyFont="1" applyBorder="1" applyAlignment="1">
      <alignment horizontal="center" vertical="center" wrapText="1"/>
    </xf>
    <xf numFmtId="4" fontId="33" fillId="2" borderId="6" xfId="0" applyNumberFormat="1" applyFont="1" applyFill="1" applyBorder="1" applyAlignment="1">
      <alignment horizontal="center" vertical="center" wrapText="1"/>
    </xf>
    <xf numFmtId="4" fontId="33" fillId="2" borderId="5" xfId="0" applyNumberFormat="1" applyFont="1" applyFill="1" applyBorder="1" applyAlignment="1">
      <alignment horizontal="center" vertical="center" wrapText="1"/>
    </xf>
    <xf numFmtId="39" fontId="4" fillId="13" borderId="16" xfId="3" applyNumberFormat="1" applyFont="1" applyFill="1" applyBorder="1" applyAlignment="1" applyProtection="1">
      <alignment horizontal="center" vertical="center"/>
    </xf>
    <xf numFmtId="39" fontId="4" fillId="13" borderId="18" xfId="3" applyNumberFormat="1" applyFont="1" applyFill="1" applyBorder="1" applyAlignment="1" applyProtection="1">
      <alignment horizontal="center" vertical="center"/>
    </xf>
    <xf numFmtId="39" fontId="4" fillId="13" borderId="15" xfId="3" applyNumberFormat="1" applyFont="1" applyFill="1" applyBorder="1" applyAlignment="1" applyProtection="1">
      <alignment horizontal="center" vertical="center"/>
    </xf>
    <xf numFmtId="2" fontId="6" fillId="14" borderId="16" xfId="2" applyNumberFormat="1" applyFont="1" applyFill="1" applyBorder="1" applyAlignment="1">
      <alignment horizontal="center" vertical="center"/>
    </xf>
    <xf numFmtId="2" fontId="6" fillId="14" borderId="18" xfId="2" applyNumberFormat="1" applyFont="1" applyFill="1" applyBorder="1" applyAlignment="1">
      <alignment horizontal="center" vertical="center"/>
    </xf>
    <xf numFmtId="164" fontId="5" fillId="2" borderId="30" xfId="3" applyNumberFormat="1" applyFont="1" applyFill="1" applyBorder="1" applyAlignment="1">
      <alignment horizontal="center" vertical="center"/>
    </xf>
    <xf numFmtId="164" fontId="5" fillId="2" borderId="34" xfId="3" applyNumberFormat="1" applyFont="1" applyFill="1" applyBorder="1" applyAlignment="1">
      <alignment horizontal="center" vertical="center"/>
    </xf>
    <xf numFmtId="164" fontId="5" fillId="2" borderId="43" xfId="3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</cellXfs>
  <cellStyles count="5">
    <cellStyle name="Normal" xfId="0" builtinId="0"/>
    <cellStyle name="Normal 2 2" xfId="2" xr:uid="{00000000-0005-0000-0000-000001000000}"/>
    <cellStyle name="Normal_REFORMA DO PSF 302 ST CEARÁ MAR 2009" xfId="4" xr:uid="{00000000-0005-0000-0000-000002000000}"/>
    <cellStyle name="Porcentagem" xfId="1" builtinId="5"/>
    <cellStyle name="Separador de milhares 2_ORÇAMENTO matureia corrigido (DEZ 2009)" xfId="3" xr:uid="{00000000-0005-0000-0000-000004000000}"/>
  </cellStyles>
  <dxfs count="2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0</xdr:colOff>
          <xdr:row>2</xdr:row>
          <xdr:rowOff>12700</xdr:rowOff>
        </xdr:from>
        <xdr:ext cx="771525" cy="161925"/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76925176-1EBB-443A-909A-7A6B4CAAB2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793750</xdr:colOff>
          <xdr:row>2</xdr:row>
          <xdr:rowOff>6350</xdr:rowOff>
        </xdr:from>
        <xdr:ext cx="1095375" cy="161925"/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B5F0FCD1-7ABA-4B71-8599-AF6C04C859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22</xdr:row>
          <xdr:rowOff>76200</xdr:rowOff>
        </xdr:from>
        <xdr:to>
          <xdr:col>3</xdr:col>
          <xdr:colOff>431800</xdr:colOff>
          <xdr:row>24</xdr:row>
          <xdr:rowOff>146050</xdr:rowOff>
        </xdr:to>
        <xdr:sp macro="" textlink="">
          <xdr:nvSpPr>
            <xdr:cNvPr id="4098" name="Picture 1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1D11A-FD22-4207-AFD4-2113D81F87CB}">
  <sheetPr>
    <pageSetUpPr fitToPage="1"/>
  </sheetPr>
  <dimension ref="A1:I32"/>
  <sheetViews>
    <sheetView tabSelected="1" view="pageBreakPreview" zoomScaleNormal="100" zoomScaleSheetLayoutView="100" workbookViewId="0">
      <selection activeCell="G17" sqref="G17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159" t="s">
        <v>291</v>
      </c>
      <c r="B1" s="158"/>
      <c r="C1" s="163"/>
      <c r="D1" s="163"/>
      <c r="E1" s="163"/>
      <c r="F1" s="163"/>
      <c r="G1" s="163"/>
      <c r="H1" s="163"/>
      <c r="I1" s="164"/>
    </row>
    <row r="2" spans="1:9" x14ac:dyDescent="0.35">
      <c r="A2" s="152" t="s">
        <v>290</v>
      </c>
      <c r="B2" s="151"/>
      <c r="C2" s="163"/>
      <c r="D2" s="163"/>
      <c r="E2" s="163"/>
      <c r="F2" s="163"/>
      <c r="G2" s="163"/>
      <c r="H2" s="163"/>
      <c r="I2" s="164"/>
    </row>
    <row r="3" spans="1:9" x14ac:dyDescent="0.35">
      <c r="A3" s="153" t="s">
        <v>289</v>
      </c>
      <c r="B3" s="165"/>
      <c r="C3" s="165"/>
      <c r="D3" s="165"/>
      <c r="E3" s="165"/>
      <c r="F3" s="150" t="s">
        <v>288</v>
      </c>
      <c r="G3" s="150"/>
      <c r="H3" s="157"/>
      <c r="I3" s="156"/>
    </row>
    <row r="4" spans="1:9" x14ac:dyDescent="0.35">
      <c r="A4" s="152" t="s">
        <v>287</v>
      </c>
      <c r="B4" s="151"/>
      <c r="C4" s="163"/>
      <c r="D4" s="163"/>
      <c r="E4" s="163"/>
      <c r="F4" s="163"/>
      <c r="G4" s="163"/>
      <c r="H4" s="163"/>
      <c r="I4" s="164"/>
    </row>
    <row r="5" spans="1:9" x14ac:dyDescent="0.35">
      <c r="A5" s="153" t="s">
        <v>286</v>
      </c>
      <c r="B5" s="165"/>
      <c r="C5" s="165"/>
      <c r="D5" s="165"/>
      <c r="E5" s="165"/>
      <c r="F5" s="154" t="s">
        <v>285</v>
      </c>
      <c r="G5" s="163"/>
      <c r="H5" s="163"/>
      <c r="I5" s="164"/>
    </row>
    <row r="6" spans="1:9" x14ac:dyDescent="0.35">
      <c r="A6" s="155" t="s">
        <v>284</v>
      </c>
      <c r="B6" s="165"/>
      <c r="C6" s="165"/>
      <c r="D6" s="165"/>
      <c r="E6" s="165"/>
      <c r="F6" s="154" t="s">
        <v>283</v>
      </c>
      <c r="G6" s="163"/>
      <c r="H6" s="163"/>
      <c r="I6" s="164"/>
    </row>
    <row r="7" spans="1:9" x14ac:dyDescent="0.35">
      <c r="A7" s="152" t="s">
        <v>282</v>
      </c>
      <c r="B7" s="151"/>
      <c r="C7" s="163"/>
      <c r="D7" s="163"/>
      <c r="E7" s="163"/>
      <c r="F7" s="154" t="s">
        <v>281</v>
      </c>
      <c r="G7" s="163"/>
      <c r="H7" s="163"/>
      <c r="I7" s="164"/>
    </row>
    <row r="8" spans="1:9" x14ac:dyDescent="0.35">
      <c r="A8" s="153" t="s">
        <v>280</v>
      </c>
      <c r="B8" s="165"/>
      <c r="C8" s="165"/>
      <c r="D8" s="165"/>
      <c r="E8" s="149" t="s">
        <v>279</v>
      </c>
      <c r="F8" s="149"/>
      <c r="G8" s="163"/>
      <c r="H8" s="163"/>
      <c r="I8" s="164"/>
    </row>
    <row r="9" spans="1:9" x14ac:dyDescent="0.35">
      <c r="A9" s="152" t="s">
        <v>278</v>
      </c>
      <c r="B9" s="151"/>
      <c r="C9" s="151"/>
      <c r="D9" s="166"/>
      <c r="E9" s="150" t="s">
        <v>277</v>
      </c>
      <c r="F9" s="150"/>
      <c r="G9" s="166"/>
      <c r="H9" s="149" t="s">
        <v>276</v>
      </c>
      <c r="I9" s="167"/>
    </row>
    <row r="10" spans="1:9" ht="10" customHeight="1" x14ac:dyDescent="0.35">
      <c r="A10" s="51"/>
      <c r="B10" s="51"/>
      <c r="C10" s="51"/>
      <c r="D10" s="51"/>
      <c r="E10" s="51"/>
      <c r="F10" s="51"/>
      <c r="G10" s="51"/>
      <c r="H10" s="51"/>
      <c r="I10" s="51"/>
    </row>
    <row r="11" spans="1:9" x14ac:dyDescent="0.35">
      <c r="A11" s="148" t="s">
        <v>275</v>
      </c>
      <c r="B11" s="148"/>
      <c r="C11" s="148"/>
      <c r="D11" s="148"/>
      <c r="E11" s="148"/>
      <c r="F11" s="148"/>
      <c r="G11" s="148"/>
      <c r="H11" s="148"/>
      <c r="I11" s="148"/>
    </row>
    <row r="12" spans="1:9" ht="43" customHeight="1" x14ac:dyDescent="0.35">
      <c r="A12" s="136" t="s">
        <v>292</v>
      </c>
      <c r="B12" s="136"/>
      <c r="C12" s="136"/>
      <c r="D12" s="136"/>
      <c r="E12" s="136"/>
      <c r="F12" s="136"/>
      <c r="G12" s="136"/>
      <c r="H12" s="136"/>
      <c r="I12" s="136"/>
    </row>
    <row r="13" spans="1:9" ht="10" customHeight="1" x14ac:dyDescent="0.35">
      <c r="A13" s="147"/>
      <c r="B13" s="147"/>
      <c r="C13" s="147"/>
      <c r="D13" s="147"/>
      <c r="E13" s="147"/>
      <c r="F13" s="147"/>
      <c r="G13" s="147"/>
      <c r="H13" s="147"/>
      <c r="I13" s="147"/>
    </row>
    <row r="14" spans="1:9" ht="15" customHeight="1" x14ac:dyDescent="0.35">
      <c r="A14" s="146" t="s">
        <v>274</v>
      </c>
      <c r="B14" s="146"/>
      <c r="C14" s="146"/>
      <c r="D14" s="146"/>
      <c r="E14" s="146"/>
      <c r="F14" s="146"/>
      <c r="G14" s="146"/>
      <c r="H14" s="146"/>
      <c r="I14" s="146"/>
    </row>
    <row r="15" spans="1:9" ht="26.5" customHeight="1" x14ac:dyDescent="0.35">
      <c r="A15" s="136" t="s">
        <v>273</v>
      </c>
      <c r="B15" s="136"/>
      <c r="C15" s="136"/>
      <c r="D15" s="136"/>
      <c r="E15" s="136"/>
      <c r="F15" s="136"/>
      <c r="G15" s="136"/>
      <c r="H15" s="136"/>
      <c r="I15" s="136"/>
    </row>
    <row r="16" spans="1:9" ht="6.5" customHeight="1" x14ac:dyDescent="0.35">
      <c r="A16" s="145"/>
      <c r="B16" s="145"/>
      <c r="C16" s="145"/>
      <c r="D16" s="145"/>
      <c r="E16" s="145"/>
      <c r="F16" s="145"/>
      <c r="G16" s="145"/>
      <c r="H16" s="145"/>
      <c r="I16" s="145"/>
    </row>
    <row r="17" spans="1:9" ht="46" customHeight="1" x14ac:dyDescent="0.35">
      <c r="A17" s="173" t="s">
        <v>260</v>
      </c>
      <c r="B17" s="144" t="s">
        <v>272</v>
      </c>
      <c r="C17" s="143"/>
      <c r="D17" s="143"/>
      <c r="E17" s="142"/>
      <c r="F17" s="174" t="s">
        <v>271</v>
      </c>
      <c r="G17" s="174" t="s">
        <v>301</v>
      </c>
      <c r="H17" s="144" t="s">
        <v>295</v>
      </c>
      <c r="I17" s="143"/>
    </row>
    <row r="18" spans="1:9" ht="66.5" customHeight="1" x14ac:dyDescent="0.35">
      <c r="A18" s="138">
        <v>1</v>
      </c>
      <c r="B18" s="141" t="s">
        <v>293</v>
      </c>
      <c r="C18" s="140"/>
      <c r="D18" s="140"/>
      <c r="E18" s="139"/>
      <c r="F18" s="138" t="s">
        <v>294</v>
      </c>
      <c r="G18" s="175">
        <f>'BDI - Anexo I do TR'!B21:B21</f>
        <v>0.25750000000000001</v>
      </c>
      <c r="H18" s="176">
        <f>'Serviços - Anexo II do TR'!N121</f>
        <v>33503.21</v>
      </c>
      <c r="I18" s="177"/>
    </row>
    <row r="19" spans="1:9" ht="10" customHeight="1" x14ac:dyDescent="0.3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19" customHeight="1" x14ac:dyDescent="0.35">
      <c r="A20" s="137" t="s">
        <v>270</v>
      </c>
      <c r="B20" s="137"/>
      <c r="C20" s="137"/>
      <c r="D20" s="137"/>
      <c r="E20" s="137"/>
      <c r="F20" s="137"/>
      <c r="G20" s="137"/>
      <c r="H20" s="137"/>
      <c r="I20" s="137"/>
    </row>
    <row r="21" spans="1:9" ht="43.5" customHeight="1" x14ac:dyDescent="0.35">
      <c r="A21" s="136" t="s">
        <v>269</v>
      </c>
      <c r="B21" s="136"/>
      <c r="C21" s="136"/>
      <c r="D21" s="136"/>
      <c r="E21" s="136"/>
      <c r="F21" s="136"/>
      <c r="G21" s="136"/>
      <c r="H21" s="136"/>
      <c r="I21" s="136"/>
    </row>
    <row r="22" spans="1:9" ht="30" customHeight="1" x14ac:dyDescent="0.35">
      <c r="A22" s="136" t="s">
        <v>296</v>
      </c>
      <c r="B22" s="136"/>
      <c r="C22" s="136"/>
      <c r="D22" s="136"/>
      <c r="E22" s="136"/>
      <c r="F22" s="136"/>
      <c r="G22" s="136"/>
      <c r="H22" s="136"/>
      <c r="I22" s="136"/>
    </row>
    <row r="23" spans="1:9" ht="30" customHeight="1" x14ac:dyDescent="0.35">
      <c r="A23" s="135" t="s">
        <v>268</v>
      </c>
      <c r="B23" s="135"/>
      <c r="C23" s="135"/>
      <c r="D23" s="135"/>
      <c r="E23" s="135"/>
      <c r="F23" s="135"/>
      <c r="G23" s="135"/>
      <c r="H23" s="135"/>
      <c r="I23" s="135"/>
    </row>
    <row r="24" spans="1:9" ht="10" customHeight="1" x14ac:dyDescent="0.35">
      <c r="A24" s="51"/>
      <c r="B24" s="51"/>
      <c r="C24" s="51"/>
      <c r="D24" s="51"/>
      <c r="E24" s="51"/>
      <c r="F24" s="51"/>
      <c r="G24" s="51"/>
      <c r="H24" s="51"/>
      <c r="I24" s="51"/>
    </row>
    <row r="25" spans="1:9" x14ac:dyDescent="0.35">
      <c r="A25" s="168" t="s">
        <v>267</v>
      </c>
      <c r="B25" s="169"/>
      <c r="C25" s="169"/>
      <c r="D25" s="170">
        <f>H18</f>
        <v>33503.21</v>
      </c>
      <c r="E25" s="170"/>
      <c r="F25" s="171" t="s">
        <v>298</v>
      </c>
      <c r="G25" s="171"/>
      <c r="H25" s="171"/>
      <c r="I25" s="172"/>
    </row>
    <row r="26" spans="1:9" ht="10" customHeight="1" x14ac:dyDescent="0.35">
      <c r="A26" s="51"/>
      <c r="B26" s="51"/>
      <c r="C26" s="51"/>
      <c r="D26" s="51"/>
      <c r="E26" s="51"/>
      <c r="F26" s="51"/>
      <c r="G26" s="51"/>
      <c r="H26" s="51"/>
      <c r="I26" s="51"/>
    </row>
    <row r="27" spans="1:9" ht="10" customHeight="1" x14ac:dyDescent="0.35">
      <c r="A27" s="51"/>
      <c r="B27" s="51"/>
      <c r="C27" s="51"/>
      <c r="D27" s="51"/>
      <c r="E27" s="51"/>
      <c r="F27" s="51"/>
      <c r="G27" s="51"/>
      <c r="H27" s="51"/>
      <c r="I27" s="51"/>
    </row>
    <row r="28" spans="1:9" x14ac:dyDescent="0.35">
      <c r="A28" s="51"/>
      <c r="B28" s="51"/>
      <c r="C28" s="51"/>
      <c r="D28" s="51"/>
      <c r="E28" s="161" t="s">
        <v>297</v>
      </c>
      <c r="F28" s="162"/>
      <c r="G28" s="134">
        <f ca="1">TODAY()</f>
        <v>44510</v>
      </c>
      <c r="H28" s="134"/>
      <c r="I28" s="133"/>
    </row>
    <row r="29" spans="1:9" x14ac:dyDescent="0.35">
      <c r="A29" s="51"/>
      <c r="B29" s="51"/>
      <c r="C29" s="51"/>
      <c r="D29" s="51"/>
      <c r="E29" s="51"/>
      <c r="F29" s="51"/>
      <c r="G29" s="51"/>
      <c r="H29" s="51"/>
      <c r="I29" s="51"/>
    </row>
    <row r="30" spans="1:9" x14ac:dyDescent="0.35">
      <c r="A30" s="132" t="s">
        <v>266</v>
      </c>
      <c r="B30" s="132"/>
      <c r="C30" s="131"/>
      <c r="D30" s="131"/>
      <c r="E30" s="131"/>
      <c r="F30" s="51"/>
      <c r="G30" s="51"/>
      <c r="H30" s="51"/>
      <c r="I30" s="51"/>
    </row>
    <row r="31" spans="1:9" x14ac:dyDescent="0.35">
      <c r="A31" s="130"/>
      <c r="B31" s="130"/>
      <c r="C31" s="160" t="s">
        <v>299</v>
      </c>
      <c r="D31" s="160"/>
      <c r="E31" s="160"/>
      <c r="F31" s="51"/>
      <c r="G31" s="51"/>
      <c r="H31" s="51"/>
      <c r="I31" s="51"/>
    </row>
    <row r="32" spans="1:9" x14ac:dyDescent="0.35">
      <c r="A32" s="51"/>
      <c r="B32" s="51"/>
      <c r="C32" s="160" t="s">
        <v>300</v>
      </c>
      <c r="D32" s="160"/>
      <c r="E32" s="160"/>
      <c r="F32" s="51"/>
      <c r="G32" s="51"/>
      <c r="H32" s="51"/>
      <c r="I32" s="51"/>
    </row>
  </sheetData>
  <mergeCells count="41">
    <mergeCell ref="A1:B1"/>
    <mergeCell ref="A2:B2"/>
    <mergeCell ref="A4:B4"/>
    <mergeCell ref="A7:B7"/>
    <mergeCell ref="C1:I1"/>
    <mergeCell ref="C2:I2"/>
    <mergeCell ref="F3:G3"/>
    <mergeCell ref="C4:I4"/>
    <mergeCell ref="G6:I6"/>
    <mergeCell ref="G7:I7"/>
    <mergeCell ref="A20:I20"/>
    <mergeCell ref="A21:I21"/>
    <mergeCell ref="A22:I22"/>
    <mergeCell ref="A23:I23"/>
    <mergeCell ref="A9:C9"/>
    <mergeCell ref="E9:F9"/>
    <mergeCell ref="H17:I17"/>
    <mergeCell ref="H18:I18"/>
    <mergeCell ref="A11:I11"/>
    <mergeCell ref="A12:I12"/>
    <mergeCell ref="A14:I14"/>
    <mergeCell ref="A15:I15"/>
    <mergeCell ref="H3:I3"/>
    <mergeCell ref="C7:E7"/>
    <mergeCell ref="B3:E3"/>
    <mergeCell ref="B5:E5"/>
    <mergeCell ref="B6:E6"/>
    <mergeCell ref="G5:I5"/>
    <mergeCell ref="G28:I28"/>
    <mergeCell ref="B17:E17"/>
    <mergeCell ref="B18:E18"/>
    <mergeCell ref="G8:I8"/>
    <mergeCell ref="B8:D8"/>
    <mergeCell ref="C31:E31"/>
    <mergeCell ref="C32:E32"/>
    <mergeCell ref="A25:C25"/>
    <mergeCell ref="D25:E25"/>
    <mergeCell ref="F25:I25"/>
    <mergeCell ref="A30:B30"/>
    <mergeCell ref="C30:E30"/>
    <mergeCell ref="E28:F28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4" name="Check Box 7">
              <controlPr defaultSize="0" autoFill="0" autoLine="0" autoPict="0">
                <anchor moveWithCells="1">
                  <from>
                    <xdr:col>7</xdr:col>
                    <xdr:colOff>0</xdr:colOff>
                    <xdr:row>2</xdr:row>
                    <xdr:rowOff>12700</xdr:rowOff>
                  </from>
                  <to>
                    <xdr:col>7</xdr:col>
                    <xdr:colOff>774700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5" name="Check Box 8">
              <controlPr defaultSize="0" autoFill="0" autoLine="0" autoPict="0">
                <anchor moveWithCells="1">
                  <from>
                    <xdr:col>7</xdr:col>
                    <xdr:colOff>793750</xdr:colOff>
                    <xdr:row>2</xdr:row>
                    <xdr:rowOff>6350</xdr:rowOff>
                  </from>
                  <to>
                    <xdr:col>9</xdr:col>
                    <xdr:colOff>0</xdr:colOff>
                    <xdr:row>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1"/>
  <sheetViews>
    <sheetView view="pageBreakPreview" zoomScale="80" zoomScaleNormal="80" zoomScaleSheetLayoutView="80" workbookViewId="0">
      <selection activeCell="J8" sqref="J8"/>
    </sheetView>
  </sheetViews>
  <sheetFormatPr defaultRowHeight="14.5" x14ac:dyDescent="0.35"/>
  <cols>
    <col min="1" max="1" width="41.453125" customWidth="1"/>
    <col min="2" max="2" width="15.54296875" customWidth="1"/>
  </cols>
  <sheetData>
    <row r="1" spans="1:20" ht="37.5" customHeight="1" x14ac:dyDescent="0.4">
      <c r="A1" s="85" t="s">
        <v>262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x14ac:dyDescent="0.35">
      <c r="A2" s="1"/>
      <c r="B2" s="2"/>
      <c r="C2" s="2"/>
      <c r="D2" s="2"/>
      <c r="E2" s="2"/>
      <c r="F2" s="3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1:20" ht="15.5" x14ac:dyDescent="0.35">
      <c r="A3" s="103" t="s">
        <v>121</v>
      </c>
      <c r="B3" s="104"/>
      <c r="C3" s="104"/>
      <c r="D3" s="104"/>
      <c r="E3" s="104"/>
      <c r="F3" s="104"/>
      <c r="G3" s="104"/>
      <c r="H3" s="10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pans="1:20" ht="15.5" x14ac:dyDescent="0.35">
      <c r="A4" s="8" t="s">
        <v>122</v>
      </c>
      <c r="B4" s="9"/>
      <c r="C4" s="9"/>
      <c r="D4" s="10"/>
      <c r="E4" s="10"/>
      <c r="F4" s="10"/>
      <c r="G4" s="10"/>
      <c r="H4" s="10"/>
      <c r="I4" s="11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spans="1:20" ht="15.5" x14ac:dyDescent="0.35">
      <c r="A5" s="103"/>
      <c r="B5" s="104"/>
      <c r="C5" s="104"/>
      <c r="D5" s="104"/>
      <c r="E5" s="104"/>
      <c r="F5" s="104"/>
      <c r="G5" s="104"/>
      <c r="H5" s="10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ht="15" thickBot="1" x14ac:dyDescent="0.4">
      <c r="A6" s="12" t="s">
        <v>123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</row>
    <row r="7" spans="1:20" ht="46.5" customHeight="1" thickTop="1" thickBot="1" x14ac:dyDescent="0.4">
      <c r="A7" s="105" t="s">
        <v>124</v>
      </c>
      <c r="B7" s="105"/>
      <c r="C7" s="106" t="s">
        <v>125</v>
      </c>
      <c r="D7" s="106"/>
      <c r="E7" s="106"/>
      <c r="F7" s="107" t="s">
        <v>126</v>
      </c>
      <c r="G7" s="107"/>
      <c r="H7" s="107"/>
      <c r="I7" s="107" t="s">
        <v>127</v>
      </c>
      <c r="J7" s="107"/>
      <c r="K7" s="107"/>
      <c r="L7" s="107" t="s">
        <v>128</v>
      </c>
      <c r="M7" s="107"/>
      <c r="N7" s="107"/>
      <c r="O7" s="107" t="s">
        <v>129</v>
      </c>
      <c r="P7" s="107"/>
      <c r="Q7" s="107"/>
      <c r="R7" s="107" t="s">
        <v>130</v>
      </c>
      <c r="S7" s="107"/>
      <c r="T7" s="107"/>
    </row>
    <row r="8" spans="1:20" ht="19" thickTop="1" thickBot="1" x14ac:dyDescent="0.4">
      <c r="A8" s="15" t="s">
        <v>131</v>
      </c>
      <c r="B8" s="16" t="s">
        <v>132</v>
      </c>
      <c r="C8" s="48" t="s">
        <v>133</v>
      </c>
      <c r="D8" s="48" t="s">
        <v>134</v>
      </c>
      <c r="E8" s="48" t="s">
        <v>135</v>
      </c>
      <c r="F8" s="48" t="s">
        <v>133</v>
      </c>
      <c r="G8" s="48" t="s">
        <v>134</v>
      </c>
      <c r="H8" s="48" t="s">
        <v>135</v>
      </c>
      <c r="I8" s="48" t="s">
        <v>133</v>
      </c>
      <c r="J8" s="48" t="s">
        <v>134</v>
      </c>
      <c r="K8" s="48" t="s">
        <v>135</v>
      </c>
      <c r="L8" s="48" t="s">
        <v>133</v>
      </c>
      <c r="M8" s="48" t="s">
        <v>134</v>
      </c>
      <c r="N8" s="48" t="s">
        <v>135</v>
      </c>
      <c r="O8" s="48" t="s">
        <v>133</v>
      </c>
      <c r="P8" s="48" t="s">
        <v>134</v>
      </c>
      <c r="Q8" s="48" t="s">
        <v>135</v>
      </c>
      <c r="R8" s="48" t="s">
        <v>133</v>
      </c>
      <c r="S8" s="48" t="s">
        <v>134</v>
      </c>
      <c r="T8" s="48" t="s">
        <v>135</v>
      </c>
    </row>
    <row r="9" spans="1:20" ht="18.5" thickTop="1" x14ac:dyDescent="0.35">
      <c r="A9" s="17" t="s">
        <v>136</v>
      </c>
      <c r="B9" s="178">
        <v>4</v>
      </c>
      <c r="C9" s="49">
        <v>3</v>
      </c>
      <c r="D9" s="49">
        <v>4</v>
      </c>
      <c r="E9" s="49">
        <v>5.5</v>
      </c>
      <c r="F9" s="181">
        <v>3.8</v>
      </c>
      <c r="G9" s="181">
        <v>4.01</v>
      </c>
      <c r="H9" s="181">
        <v>4.67</v>
      </c>
      <c r="I9" s="49">
        <v>3.43</v>
      </c>
      <c r="J9" s="49">
        <v>4.93</v>
      </c>
      <c r="K9" s="49">
        <v>6.71</v>
      </c>
      <c r="L9" s="49">
        <v>1.5</v>
      </c>
      <c r="M9" s="49">
        <v>3.45</v>
      </c>
      <c r="N9" s="49">
        <v>4.49</v>
      </c>
      <c r="O9" s="49">
        <v>5.29</v>
      </c>
      <c r="P9" s="49">
        <v>5.92</v>
      </c>
      <c r="Q9" s="49">
        <v>7.93</v>
      </c>
      <c r="R9" s="49">
        <v>4</v>
      </c>
      <c r="S9" s="49">
        <v>5.52</v>
      </c>
      <c r="T9" s="49" t="s">
        <v>137</v>
      </c>
    </row>
    <row r="10" spans="1:20" ht="18" x14ac:dyDescent="0.35">
      <c r="A10" s="18" t="s">
        <v>138</v>
      </c>
      <c r="B10" s="178">
        <v>0.8</v>
      </c>
      <c r="C10" s="49">
        <v>0.8</v>
      </c>
      <c r="D10" s="49">
        <v>0.8</v>
      </c>
      <c r="E10" s="49">
        <v>1</v>
      </c>
      <c r="F10" s="181">
        <v>0.32</v>
      </c>
      <c r="G10" s="181">
        <v>0.4</v>
      </c>
      <c r="H10" s="181">
        <v>0.74</v>
      </c>
      <c r="I10" s="49">
        <v>0.28000000000000003</v>
      </c>
      <c r="J10" s="49">
        <v>0.49</v>
      </c>
      <c r="K10" s="49">
        <v>0.75</v>
      </c>
      <c r="L10" s="49">
        <v>0.3</v>
      </c>
      <c r="M10" s="49">
        <v>0.48</v>
      </c>
      <c r="N10" s="49">
        <v>0.82</v>
      </c>
      <c r="O10" s="49">
        <v>0.25</v>
      </c>
      <c r="P10" s="49">
        <v>0.51</v>
      </c>
      <c r="Q10" s="49">
        <v>0.56000000000000005</v>
      </c>
      <c r="R10" s="49">
        <v>0.81</v>
      </c>
      <c r="S10" s="49">
        <v>1.22</v>
      </c>
      <c r="T10" s="49">
        <v>1.99</v>
      </c>
    </row>
    <row r="11" spans="1:20" ht="18" x14ac:dyDescent="0.35">
      <c r="A11" s="18" t="s">
        <v>120</v>
      </c>
      <c r="B11" s="178">
        <v>0.97</v>
      </c>
      <c r="C11" s="49">
        <v>0.97</v>
      </c>
      <c r="D11" s="49">
        <v>1.27</v>
      </c>
      <c r="E11" s="49">
        <v>1.27</v>
      </c>
      <c r="F11" s="181">
        <v>0.5</v>
      </c>
      <c r="G11" s="181">
        <v>0.56000000000000005</v>
      </c>
      <c r="H11" s="181">
        <v>0.97</v>
      </c>
      <c r="I11" s="49">
        <v>1</v>
      </c>
      <c r="J11" s="49">
        <v>1.39</v>
      </c>
      <c r="K11" s="49">
        <v>1.74</v>
      </c>
      <c r="L11" s="49">
        <v>0.56000000000000005</v>
      </c>
      <c r="M11" s="49">
        <v>0.85</v>
      </c>
      <c r="N11" s="49">
        <v>0.89</v>
      </c>
      <c r="O11" s="49">
        <v>1</v>
      </c>
      <c r="P11" s="49">
        <v>1.48</v>
      </c>
      <c r="Q11" s="49">
        <v>1.97</v>
      </c>
      <c r="R11" s="49">
        <v>1.46</v>
      </c>
      <c r="S11" s="49">
        <v>2.3199999999999998</v>
      </c>
      <c r="T11" s="49">
        <v>3.16</v>
      </c>
    </row>
    <row r="12" spans="1:20" ht="18" x14ac:dyDescent="0.35">
      <c r="A12" s="18" t="s">
        <v>139</v>
      </c>
      <c r="B12" s="178">
        <v>0.59</v>
      </c>
      <c r="C12" s="49">
        <v>0.59</v>
      </c>
      <c r="D12" s="49">
        <v>1.23</v>
      </c>
      <c r="E12" s="49">
        <v>1.39</v>
      </c>
      <c r="F12" s="181">
        <v>1.02</v>
      </c>
      <c r="G12" s="181">
        <v>1.1100000000000001</v>
      </c>
      <c r="H12" s="181">
        <v>1.21</v>
      </c>
      <c r="I12" s="49">
        <v>0.94</v>
      </c>
      <c r="J12" s="49">
        <v>0.99</v>
      </c>
      <c r="K12" s="49">
        <v>1.17</v>
      </c>
      <c r="L12" s="49">
        <v>0.85</v>
      </c>
      <c r="M12" s="49">
        <v>0.85</v>
      </c>
      <c r="N12" s="49">
        <v>1.1100000000000001</v>
      </c>
      <c r="O12" s="49">
        <v>1.01</v>
      </c>
      <c r="P12" s="49">
        <v>1.07</v>
      </c>
      <c r="Q12" s="49">
        <v>1.1100000000000001</v>
      </c>
      <c r="R12" s="49">
        <v>0.94</v>
      </c>
      <c r="S12" s="49">
        <v>1.02</v>
      </c>
      <c r="T12" s="49">
        <v>1.33</v>
      </c>
    </row>
    <row r="13" spans="1:20" ht="18.5" thickBot="1" x14ac:dyDescent="0.4">
      <c r="A13" s="19" t="s">
        <v>140</v>
      </c>
      <c r="B13" s="179">
        <v>6.2</v>
      </c>
      <c r="C13" s="50">
        <v>6.16</v>
      </c>
      <c r="D13" s="50">
        <v>7.4</v>
      </c>
      <c r="E13" s="50">
        <v>8.9600000000000009</v>
      </c>
      <c r="F13" s="182">
        <v>6.64</v>
      </c>
      <c r="G13" s="182">
        <v>7.3</v>
      </c>
      <c r="H13" s="182">
        <v>8.69</v>
      </c>
      <c r="I13" s="50">
        <v>6.74</v>
      </c>
      <c r="J13" s="50">
        <v>8.0399999999999991</v>
      </c>
      <c r="K13" s="50">
        <v>9.4</v>
      </c>
      <c r="L13" s="50">
        <v>3.5</v>
      </c>
      <c r="M13" s="50">
        <v>5.1100000000000003</v>
      </c>
      <c r="N13" s="50">
        <v>6.22</v>
      </c>
      <c r="O13" s="50">
        <v>8</v>
      </c>
      <c r="P13" s="50">
        <v>8.31</v>
      </c>
      <c r="Q13" s="50">
        <v>9.51</v>
      </c>
      <c r="R13" s="50">
        <v>7.14</v>
      </c>
      <c r="S13" s="50">
        <v>8.4</v>
      </c>
      <c r="T13" s="50">
        <v>10.43</v>
      </c>
    </row>
    <row r="14" spans="1:20" ht="19" thickTop="1" thickBot="1" x14ac:dyDescent="0.4">
      <c r="A14" s="20" t="s">
        <v>141</v>
      </c>
      <c r="B14" s="178">
        <v>5.65</v>
      </c>
      <c r="C14" s="96" t="s">
        <v>142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0" ht="19" thickTop="1" thickBot="1" x14ac:dyDescent="0.4">
      <c r="A15" s="20" t="s">
        <v>143</v>
      </c>
      <c r="B15" s="180">
        <v>4.5</v>
      </c>
      <c r="C15" s="96" t="s">
        <v>144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</row>
    <row r="16" spans="1:20" ht="15.5" thickTop="1" thickBot="1" x14ac:dyDescent="0.4">
      <c r="A16" s="21"/>
      <c r="B16" s="22"/>
      <c r="C16" s="23"/>
      <c r="D16" s="23"/>
      <c r="E16" s="23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5" thickBot="1" x14ac:dyDescent="0.4">
      <c r="A17" s="97" t="s">
        <v>145</v>
      </c>
      <c r="B17" s="98"/>
      <c r="C17" s="98"/>
      <c r="D17" s="99"/>
      <c r="E17" s="24"/>
      <c r="F17" s="100" t="s">
        <v>146</v>
      </c>
      <c r="G17" s="101"/>
      <c r="H17" s="101"/>
      <c r="I17" s="101"/>
      <c r="J17" s="101"/>
      <c r="K17" s="101"/>
      <c r="L17" s="101"/>
      <c r="M17" s="101"/>
      <c r="N17" s="102"/>
      <c r="O17" s="25"/>
      <c r="P17" s="25"/>
      <c r="Q17" s="25"/>
      <c r="R17" s="25"/>
      <c r="S17" s="25"/>
      <c r="T17" s="25"/>
    </row>
    <row r="18" spans="1:20" ht="18" customHeight="1" thickBot="1" x14ac:dyDescent="0.4">
      <c r="A18" s="108" t="s">
        <v>147</v>
      </c>
      <c r="B18" s="109"/>
      <c r="C18" s="109"/>
      <c r="D18" s="110"/>
      <c r="E18" s="24"/>
      <c r="F18" s="100" t="s">
        <v>148</v>
      </c>
      <c r="G18" s="101"/>
      <c r="H18" s="101"/>
      <c r="I18" s="101"/>
      <c r="J18" s="101"/>
      <c r="K18" s="101"/>
      <c r="L18" s="70" t="s">
        <v>133</v>
      </c>
      <c r="M18" s="71" t="s">
        <v>134</v>
      </c>
      <c r="N18" s="72" t="s">
        <v>135</v>
      </c>
      <c r="O18" s="25"/>
      <c r="P18" s="25"/>
      <c r="Q18" s="25"/>
      <c r="R18" s="25"/>
      <c r="S18" s="25"/>
      <c r="T18" s="25"/>
    </row>
    <row r="19" spans="1:20" ht="24.75" customHeight="1" x14ac:dyDescent="0.35">
      <c r="A19" s="87" t="s">
        <v>149</v>
      </c>
      <c r="B19" s="88"/>
      <c r="C19" s="88"/>
      <c r="D19" s="89"/>
      <c r="E19" s="24"/>
      <c r="F19" s="90" t="s">
        <v>125</v>
      </c>
      <c r="G19" s="91"/>
      <c r="H19" s="91"/>
      <c r="I19" s="91"/>
      <c r="J19" s="91"/>
      <c r="K19" s="92"/>
      <c r="L19" s="183">
        <v>20.34</v>
      </c>
      <c r="M19" s="183">
        <v>22.12</v>
      </c>
      <c r="N19" s="183">
        <v>25</v>
      </c>
      <c r="O19" s="25"/>
      <c r="P19" s="25"/>
      <c r="Q19" s="25"/>
      <c r="R19" s="25"/>
      <c r="S19" s="25"/>
      <c r="T19" s="25"/>
    </row>
    <row r="20" spans="1:20" ht="19.5" customHeight="1" thickBot="1" x14ac:dyDescent="0.4">
      <c r="A20" s="87" t="s">
        <v>150</v>
      </c>
      <c r="B20" s="88"/>
      <c r="C20" s="88"/>
      <c r="D20" s="89"/>
      <c r="E20" s="25"/>
      <c r="F20" s="78" t="s">
        <v>151</v>
      </c>
      <c r="G20" s="79"/>
      <c r="H20" s="79"/>
      <c r="I20" s="79"/>
      <c r="J20" s="79"/>
      <c r="K20" s="80"/>
      <c r="L20" s="184">
        <v>19.600000000000001</v>
      </c>
      <c r="M20" s="184">
        <v>20.97</v>
      </c>
      <c r="N20" s="184">
        <v>24.23</v>
      </c>
      <c r="O20" s="25"/>
      <c r="P20" s="25"/>
      <c r="Q20" s="25"/>
      <c r="R20" s="25"/>
      <c r="S20" s="25"/>
      <c r="T20" s="25"/>
    </row>
    <row r="21" spans="1:20" ht="21" thickTop="1" thickBot="1" x14ac:dyDescent="0.4">
      <c r="A21" s="73" t="s">
        <v>152</v>
      </c>
      <c r="B21" s="76">
        <f>ROUND(((1+(B9+B10+B11)/100)*((1+B12/100)*(1+B13/100))/(1-(B14+B15)/100))-1,4)</f>
        <v>0.25750000000000001</v>
      </c>
      <c r="C21" s="76"/>
      <c r="D21" s="77"/>
      <c r="E21" s="25"/>
      <c r="F21" s="78" t="s">
        <v>153</v>
      </c>
      <c r="G21" s="79"/>
      <c r="H21" s="79"/>
      <c r="I21" s="79"/>
      <c r="J21" s="79"/>
      <c r="K21" s="80"/>
      <c r="L21" s="184">
        <v>20.76</v>
      </c>
      <c r="M21" s="184">
        <v>24.18</v>
      </c>
      <c r="N21" s="184">
        <v>26.44</v>
      </c>
      <c r="O21" s="25"/>
      <c r="P21" s="25"/>
      <c r="Q21" s="25"/>
      <c r="R21" s="25"/>
      <c r="S21" s="25">
        <v>1</v>
      </c>
      <c r="T21" s="25"/>
    </row>
    <row r="22" spans="1:20" ht="18.5" thickTop="1" x14ac:dyDescent="0.35">
      <c r="A22" s="93" t="s">
        <v>154</v>
      </c>
      <c r="B22" s="94"/>
      <c r="C22" s="94"/>
      <c r="D22" s="95"/>
      <c r="E22" s="25"/>
      <c r="F22" s="78" t="s">
        <v>155</v>
      </c>
      <c r="G22" s="79"/>
      <c r="H22" s="79"/>
      <c r="I22" s="79"/>
      <c r="J22" s="79"/>
      <c r="K22" s="80"/>
      <c r="L22" s="184">
        <v>24</v>
      </c>
      <c r="M22" s="184">
        <v>25.84</v>
      </c>
      <c r="N22" s="184">
        <v>27.86</v>
      </c>
      <c r="O22" s="25"/>
      <c r="P22" s="25"/>
      <c r="Q22" s="25"/>
      <c r="R22" s="25"/>
      <c r="S22" s="25"/>
      <c r="T22" s="25"/>
    </row>
    <row r="23" spans="1:20" x14ac:dyDescent="0.35">
      <c r="A23" s="26"/>
      <c r="B23" s="27"/>
      <c r="C23" s="27"/>
      <c r="D23" s="28"/>
      <c r="E23" s="25"/>
      <c r="F23" s="78" t="s">
        <v>156</v>
      </c>
      <c r="G23" s="79"/>
      <c r="H23" s="79"/>
      <c r="I23" s="79"/>
      <c r="J23" s="79"/>
      <c r="K23" s="80"/>
      <c r="L23" s="184">
        <v>22.8</v>
      </c>
      <c r="M23" s="184">
        <v>27.48</v>
      </c>
      <c r="N23" s="184">
        <v>30.95</v>
      </c>
      <c r="O23" s="25"/>
      <c r="P23" s="25"/>
      <c r="Q23" s="25"/>
      <c r="R23" s="25"/>
      <c r="S23" s="25"/>
      <c r="T23" s="25"/>
    </row>
    <row r="24" spans="1:20" x14ac:dyDescent="0.35">
      <c r="A24" s="29"/>
      <c r="B24" s="30"/>
      <c r="C24" s="30"/>
      <c r="D24" s="31"/>
      <c r="E24" s="25"/>
      <c r="F24" s="81" t="s">
        <v>157</v>
      </c>
      <c r="G24" s="82"/>
      <c r="H24" s="82"/>
      <c r="I24" s="82"/>
      <c r="J24" s="82"/>
      <c r="K24" s="83"/>
      <c r="L24" s="185">
        <v>11.1</v>
      </c>
      <c r="M24" s="185">
        <v>14.02</v>
      </c>
      <c r="N24" s="185">
        <v>16.8</v>
      </c>
      <c r="O24" s="25"/>
      <c r="P24" s="25"/>
      <c r="Q24" s="25"/>
      <c r="R24" s="25"/>
      <c r="S24" s="25"/>
      <c r="T24" s="25"/>
    </row>
    <row r="25" spans="1:20" ht="22.5" customHeight="1" x14ac:dyDescent="0.35">
      <c r="A25" s="32"/>
      <c r="B25" s="33"/>
      <c r="C25" s="33"/>
      <c r="D25" s="34"/>
      <c r="E25" s="25"/>
      <c r="F25" s="25" t="s">
        <v>158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5" thickBot="1" x14ac:dyDescent="0.4">
      <c r="A27" s="35" t="s">
        <v>159</v>
      </c>
      <c r="B27" s="36"/>
      <c r="C27" s="36"/>
      <c r="D27" s="36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x14ac:dyDescent="0.3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x14ac:dyDescent="0.35">
      <c r="A29" s="39" t="s">
        <v>160</v>
      </c>
      <c r="B29" s="38"/>
      <c r="C29" s="38"/>
      <c r="D29" s="38"/>
      <c r="E29" s="38"/>
      <c r="F29" s="38"/>
      <c r="G29" s="38">
        <f>(1+B9+B10+B11)*(1+B12)*(1+B13)</f>
        <v>77.502959999999987</v>
      </c>
      <c r="H29" s="38">
        <f>G29</f>
        <v>77.502959999999987</v>
      </c>
      <c r="I29" s="40">
        <f>100-B14</f>
        <v>94.35</v>
      </c>
      <c r="J29" s="38">
        <f>H29/I29</f>
        <v>0.82144101748807619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x14ac:dyDescent="0.35">
      <c r="A30" s="39" t="s">
        <v>161</v>
      </c>
      <c r="B30" s="41"/>
      <c r="C30" s="41"/>
      <c r="D30" s="41"/>
      <c r="E30" s="41"/>
      <c r="F30" s="41"/>
      <c r="G30" s="41"/>
      <c r="H30" s="41"/>
      <c r="I30" s="41"/>
      <c r="J30" s="4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x14ac:dyDescent="0.35">
      <c r="A31" s="39" t="s">
        <v>162</v>
      </c>
      <c r="B31" s="41"/>
      <c r="C31" s="41"/>
      <c r="D31" s="41"/>
      <c r="E31" s="41"/>
      <c r="F31" s="41"/>
      <c r="G31" s="41"/>
      <c r="H31" s="41"/>
      <c r="I31" s="41"/>
      <c r="J31" s="4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x14ac:dyDescent="0.35">
      <c r="A32" s="39" t="s">
        <v>163</v>
      </c>
      <c r="B32" s="38"/>
      <c r="C32" s="38"/>
      <c r="D32" s="38"/>
      <c r="E32" s="38"/>
      <c r="F32" s="38"/>
      <c r="G32" s="38"/>
      <c r="H32" s="38"/>
      <c r="I32" s="38"/>
      <c r="J32" s="38"/>
      <c r="K32" s="25"/>
      <c r="L32" s="25"/>
      <c r="M32" s="25"/>
      <c r="N32" s="21"/>
      <c r="O32" s="21"/>
      <c r="P32" s="21"/>
      <c r="Q32" s="21"/>
      <c r="R32" s="21"/>
      <c r="S32" s="21"/>
      <c r="T32" s="21"/>
    </row>
    <row r="33" spans="1:20" x14ac:dyDescent="0.35">
      <c r="A33" s="39" t="s">
        <v>164</v>
      </c>
      <c r="B33" s="38"/>
      <c r="C33" s="38"/>
      <c r="D33" s="38"/>
      <c r="E33" s="38"/>
      <c r="F33" s="38"/>
      <c r="G33" s="38"/>
      <c r="H33" s="38"/>
      <c r="I33" s="38"/>
      <c r="J33" s="38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x14ac:dyDescent="0.35">
      <c r="A34" s="42"/>
      <c r="B34" s="43"/>
      <c r="C34" s="43"/>
      <c r="D34" s="43"/>
      <c r="E34" s="43"/>
      <c r="F34" s="43"/>
      <c r="G34" s="43"/>
      <c r="H34" s="42"/>
      <c r="I34" s="43"/>
      <c r="J34" s="44"/>
      <c r="K34" s="44"/>
      <c r="L34" s="45"/>
      <c r="M34" s="45"/>
      <c r="N34" s="45"/>
      <c r="O34" s="45"/>
      <c r="P34" s="45" t="s">
        <v>165</v>
      </c>
      <c r="Q34" s="45"/>
      <c r="R34" s="43"/>
      <c r="S34" s="43"/>
      <c r="T34" s="43"/>
    </row>
    <row r="35" spans="1:20" x14ac:dyDescent="0.35">
      <c r="A35" s="42"/>
      <c r="B35" s="43"/>
      <c r="C35" s="43"/>
      <c r="D35" s="43"/>
      <c r="E35" s="43"/>
      <c r="F35" s="43"/>
      <c r="G35" s="43"/>
      <c r="H35" s="42"/>
      <c r="I35" s="43"/>
      <c r="J35" s="44"/>
      <c r="K35" s="44"/>
      <c r="L35" s="45"/>
      <c r="M35" s="45"/>
      <c r="N35" s="84"/>
      <c r="O35" s="84"/>
      <c r="P35" s="84"/>
      <c r="Q35" s="84"/>
      <c r="R35" s="84"/>
      <c r="S35" s="43"/>
      <c r="T35" s="43"/>
    </row>
    <row r="36" spans="1:20" ht="15.5" x14ac:dyDescent="0.35">
      <c r="A36" s="46" t="s">
        <v>166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04" x14ac:dyDescent="0.35">
      <c r="A41" s="47" t="s">
        <v>167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1"/>
      <c r="O41" s="21"/>
      <c r="P41" s="21"/>
      <c r="Q41" s="21"/>
      <c r="R41" s="21"/>
      <c r="S41" s="21"/>
      <c r="T41" s="21"/>
    </row>
  </sheetData>
  <mergeCells count="27">
    <mergeCell ref="L7:N7"/>
    <mergeCell ref="O7:Q7"/>
    <mergeCell ref="R7:T7"/>
    <mergeCell ref="A18:D18"/>
    <mergeCell ref="F18:K18"/>
    <mergeCell ref="I7:K7"/>
    <mergeCell ref="A3:H3"/>
    <mergeCell ref="A5:H5"/>
    <mergeCell ref="A7:B7"/>
    <mergeCell ref="C7:E7"/>
    <mergeCell ref="F7:H7"/>
    <mergeCell ref="B21:D21"/>
    <mergeCell ref="F23:K23"/>
    <mergeCell ref="F24:K24"/>
    <mergeCell ref="N35:R35"/>
    <mergeCell ref="A1:T1"/>
    <mergeCell ref="A19:D19"/>
    <mergeCell ref="F19:K19"/>
    <mergeCell ref="A20:D20"/>
    <mergeCell ref="F20:K20"/>
    <mergeCell ref="F21:K21"/>
    <mergeCell ref="A22:D22"/>
    <mergeCell ref="F22:K22"/>
    <mergeCell ref="C14:T14"/>
    <mergeCell ref="C15:T15"/>
    <mergeCell ref="A17:D17"/>
    <mergeCell ref="F17:N17"/>
  </mergeCells>
  <pageMargins left="0.511811024" right="0.511811024" top="0.78740157499999996" bottom="0.78740157499999996" header="0.31496062000000002" footer="0.31496062000000002"/>
  <pageSetup scale="5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icrosoft Equation 3.0" shapeId="4098" r:id="rId4">
          <objectPr defaultSize="0" autoPict="0" r:id="rId5">
            <anchor moveWithCells="1" sizeWithCells="1">
              <from>
                <xdr:col>0</xdr:col>
                <xdr:colOff>304800</xdr:colOff>
                <xdr:row>22</xdr:row>
                <xdr:rowOff>76200</xdr:rowOff>
              </from>
              <to>
                <xdr:col>3</xdr:col>
                <xdr:colOff>431800</xdr:colOff>
                <xdr:row>24</xdr:row>
                <xdr:rowOff>146050</xdr:rowOff>
              </to>
            </anchor>
          </objectPr>
        </oleObject>
      </mc:Choice>
      <mc:Fallback>
        <oleObject progId="Microsoft Equation 3.0" shapeId="4098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1"/>
  <sheetViews>
    <sheetView view="pageBreakPreview" zoomScale="90" zoomScaleNormal="90" zoomScaleSheetLayoutView="90" workbookViewId="0">
      <selection activeCell="K118" sqref="K118"/>
    </sheetView>
  </sheetViews>
  <sheetFormatPr defaultRowHeight="14.5" x14ac:dyDescent="0.35"/>
  <cols>
    <col min="2" max="2" width="10.54296875" customWidth="1"/>
    <col min="7" max="7" width="41.26953125" customWidth="1"/>
    <col min="9" max="9" width="12.36328125" customWidth="1"/>
    <col min="10" max="12" width="11.453125" customWidth="1"/>
    <col min="13" max="13" width="13.90625" customWidth="1"/>
    <col min="14" max="14" width="13.54296875" customWidth="1"/>
  </cols>
  <sheetData>
    <row r="1" spans="1:17" x14ac:dyDescent="0.35">
      <c r="A1" s="124" t="s">
        <v>168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7" x14ac:dyDescent="0.35">
      <c r="A2" s="125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7" x14ac:dyDescent="0.35">
      <c r="A3" s="125" t="s">
        <v>170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7" x14ac:dyDescent="0.35">
      <c r="A4" s="126" t="s">
        <v>171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7" x14ac:dyDescent="0.35">
      <c r="A5" s="125" t="s">
        <v>172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7" ht="25" customHeight="1" x14ac:dyDescent="0.35">
      <c r="A6" s="128" t="s">
        <v>260</v>
      </c>
      <c r="B6" s="127" t="s">
        <v>261</v>
      </c>
      <c r="C6" s="128" t="s">
        <v>259</v>
      </c>
      <c r="D6" s="128"/>
      <c r="E6" s="128"/>
      <c r="F6" s="128"/>
      <c r="G6" s="128"/>
      <c r="H6" s="127" t="s">
        <v>184</v>
      </c>
      <c r="I6" s="127" t="s">
        <v>186</v>
      </c>
      <c r="J6" s="127" t="s">
        <v>189</v>
      </c>
      <c r="K6" s="127" t="s">
        <v>185</v>
      </c>
      <c r="L6" s="127"/>
      <c r="M6" s="127" t="s">
        <v>190</v>
      </c>
      <c r="N6" s="127" t="s">
        <v>258</v>
      </c>
    </row>
    <row r="7" spans="1:17" ht="25" customHeight="1" x14ac:dyDescent="0.35">
      <c r="A7" s="128"/>
      <c r="B7" s="127"/>
      <c r="C7" s="128"/>
      <c r="D7" s="128"/>
      <c r="E7" s="128"/>
      <c r="F7" s="128"/>
      <c r="G7" s="128"/>
      <c r="H7" s="127"/>
      <c r="I7" s="127"/>
      <c r="J7" s="127"/>
      <c r="K7" s="57" t="s">
        <v>187</v>
      </c>
      <c r="L7" s="58" t="s">
        <v>188</v>
      </c>
      <c r="M7" s="127"/>
      <c r="N7" s="127"/>
    </row>
    <row r="8" spans="1:17" ht="25" customHeight="1" x14ac:dyDescent="0.35">
      <c r="A8" s="68">
        <v>1</v>
      </c>
      <c r="B8" s="121" t="s">
        <v>1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66">
        <f>ROUND(SUM(N9:N10),2)</f>
        <v>1052.5</v>
      </c>
    </row>
    <row r="9" spans="1:17" ht="46" customHeight="1" x14ac:dyDescent="0.35">
      <c r="A9" s="56" t="s">
        <v>192</v>
      </c>
      <c r="B9" s="52">
        <v>94207</v>
      </c>
      <c r="C9" s="120" t="s">
        <v>2</v>
      </c>
      <c r="D9" s="120"/>
      <c r="E9" s="120"/>
      <c r="F9" s="120"/>
      <c r="G9" s="120"/>
      <c r="H9" s="53" t="s">
        <v>256</v>
      </c>
      <c r="I9" s="52">
        <v>10</v>
      </c>
      <c r="J9" s="60">
        <v>63.24</v>
      </c>
      <c r="K9" s="59">
        <v>0</v>
      </c>
      <c r="L9" s="61">
        <f>ROUND(K9/J9,5)</f>
        <v>0</v>
      </c>
      <c r="M9" s="64">
        <f>ROUND(J9-K9,2)</f>
        <v>63.24</v>
      </c>
      <c r="N9" s="65">
        <f>ROUND(I9*M9,2)</f>
        <v>632.4</v>
      </c>
      <c r="O9" s="186" t="str">
        <f>IF(M9&gt;J9,"Preço Acima do Estimado","-")</f>
        <v>-</v>
      </c>
      <c r="P9" s="122" t="str">
        <f>IF(O9="Preço Acima do Estimado","Ajuste o Preço, pois pode ser desclassificado!!","")</f>
        <v/>
      </c>
      <c r="Q9" s="122"/>
    </row>
    <row r="10" spans="1:17" ht="30" customHeight="1" x14ac:dyDescent="0.35">
      <c r="A10" s="56" t="s">
        <v>193</v>
      </c>
      <c r="B10" s="52">
        <v>100435</v>
      </c>
      <c r="C10" s="120" t="s">
        <v>173</v>
      </c>
      <c r="D10" s="120"/>
      <c r="E10" s="120"/>
      <c r="F10" s="120"/>
      <c r="G10" s="120"/>
      <c r="H10" s="53" t="s">
        <v>3</v>
      </c>
      <c r="I10" s="52">
        <v>10</v>
      </c>
      <c r="J10" s="60">
        <v>42.01</v>
      </c>
      <c r="K10" s="59">
        <v>0</v>
      </c>
      <c r="L10" s="61">
        <f>ROUND(K10/J10,5)</f>
        <v>0</v>
      </c>
      <c r="M10" s="64">
        <f>ROUND(J10-K10,2)</f>
        <v>42.01</v>
      </c>
      <c r="N10" s="65">
        <f>ROUND(I10*M10,2)</f>
        <v>420.1</v>
      </c>
      <c r="O10" s="186" t="str">
        <f>IF(M10&gt;J10,"Preço Acima do Estimado","-")</f>
        <v>-</v>
      </c>
      <c r="P10" s="122" t="str">
        <f>IF(O10="Preço Acima do Estimado","Ajuste o Preço, pois pode ser desclassificado!!","")</f>
        <v/>
      </c>
      <c r="Q10" s="122"/>
    </row>
    <row r="11" spans="1:17" ht="30" customHeight="1" x14ac:dyDescent="0.35">
      <c r="A11" s="68">
        <v>2</v>
      </c>
      <c r="B11" s="121" t="s">
        <v>6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66">
        <f>ROUND(SUM(N12:N14),2)</f>
        <v>758.75</v>
      </c>
    </row>
    <row r="12" spans="1:17" ht="46" customHeight="1" x14ac:dyDescent="0.35">
      <c r="A12" s="56" t="s">
        <v>0</v>
      </c>
      <c r="B12" s="52">
        <v>100434</v>
      </c>
      <c r="C12" s="120" t="s">
        <v>4</v>
      </c>
      <c r="D12" s="120"/>
      <c r="E12" s="120"/>
      <c r="F12" s="120"/>
      <c r="G12" s="120"/>
      <c r="H12" s="53" t="s">
        <v>3</v>
      </c>
      <c r="I12" s="52">
        <v>5</v>
      </c>
      <c r="J12" s="63">
        <v>60.5</v>
      </c>
      <c r="K12" s="59">
        <v>0</v>
      </c>
      <c r="L12" s="61">
        <f>ROUND(K12/J12,5)</f>
        <v>0</v>
      </c>
      <c r="M12" s="64">
        <f>ROUND(J12-K12,2)</f>
        <v>60.5</v>
      </c>
      <c r="N12" s="65">
        <f>ROUND(I12*M12,2)</f>
        <v>302.5</v>
      </c>
      <c r="O12" s="186" t="str">
        <f>IF(M12&gt;J12,"Preço Acima do Estimado","-")</f>
        <v>-</v>
      </c>
      <c r="P12" s="122" t="str">
        <f>IF(O12="Preço Acima do Estimado","Ajuste o Preço, pois pode ser desclassificado!!","")</f>
        <v/>
      </c>
      <c r="Q12" s="122"/>
    </row>
    <row r="13" spans="1:17" ht="30" customHeight="1" x14ac:dyDescent="0.35">
      <c r="A13" s="56" t="s">
        <v>100</v>
      </c>
      <c r="B13" s="52">
        <v>94227</v>
      </c>
      <c r="C13" s="120" t="s">
        <v>5</v>
      </c>
      <c r="D13" s="120"/>
      <c r="E13" s="120"/>
      <c r="F13" s="120"/>
      <c r="G13" s="120"/>
      <c r="H13" s="53" t="s">
        <v>3</v>
      </c>
      <c r="I13" s="52">
        <v>5</v>
      </c>
      <c r="J13" s="63">
        <v>50.96</v>
      </c>
      <c r="K13" s="59">
        <v>0</v>
      </c>
      <c r="L13" s="61">
        <f>ROUND(K13/J13,5)</f>
        <v>0</v>
      </c>
      <c r="M13" s="64">
        <f>ROUND(J13-K13,2)</f>
        <v>50.96</v>
      </c>
      <c r="N13" s="65">
        <f>ROUND(I13*M13,2)</f>
        <v>254.8</v>
      </c>
      <c r="O13" s="186" t="str">
        <f>IF(M13&gt;J13,"Preço Acima do Estimado","-")</f>
        <v>-</v>
      </c>
      <c r="P13" s="122" t="str">
        <f>IF(O13="Preço Acima do Estimado","Ajuste o Preço, pois pode ser desclassificado!!","")</f>
        <v/>
      </c>
      <c r="Q13" s="122"/>
    </row>
    <row r="14" spans="1:17" ht="30" customHeight="1" x14ac:dyDescent="0.35">
      <c r="A14" s="56" t="s">
        <v>101</v>
      </c>
      <c r="B14" s="52">
        <v>94231</v>
      </c>
      <c r="C14" s="120" t="s">
        <v>7</v>
      </c>
      <c r="D14" s="120"/>
      <c r="E14" s="120"/>
      <c r="F14" s="120"/>
      <c r="G14" s="120"/>
      <c r="H14" s="53" t="s">
        <v>3</v>
      </c>
      <c r="I14" s="52">
        <v>5</v>
      </c>
      <c r="J14" s="63">
        <v>40.29</v>
      </c>
      <c r="K14" s="59">
        <v>0</v>
      </c>
      <c r="L14" s="61">
        <f>ROUND(K14/J14,5)</f>
        <v>0</v>
      </c>
      <c r="M14" s="64">
        <f>ROUND(J14-K14,2)</f>
        <v>40.29</v>
      </c>
      <c r="N14" s="65">
        <f>ROUND(I14*M14,2)</f>
        <v>201.45</v>
      </c>
      <c r="O14" s="186" t="str">
        <f>IF(M14&gt;J14,"Preço Acima do Estimado","-")</f>
        <v>-</v>
      </c>
      <c r="P14" s="122" t="str">
        <f>IF(O14="Preço Acima do Estimado","Ajuste o Preço, pois pode ser desclassificado!!","")</f>
        <v/>
      </c>
      <c r="Q14" s="122"/>
    </row>
    <row r="15" spans="1:17" ht="30" customHeight="1" x14ac:dyDescent="0.35">
      <c r="A15" s="68">
        <v>3</v>
      </c>
      <c r="B15" s="121" t="s">
        <v>8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66">
        <f>ROUND(SUM(N16:N18),2)</f>
        <v>1153.8499999999999</v>
      </c>
    </row>
    <row r="16" spans="1:17" ht="30" customHeight="1" x14ac:dyDescent="0.35">
      <c r="A16" s="56" t="s">
        <v>102</v>
      </c>
      <c r="B16" s="53">
        <v>100697</v>
      </c>
      <c r="C16" s="120" t="s">
        <v>174</v>
      </c>
      <c r="D16" s="120"/>
      <c r="E16" s="120"/>
      <c r="F16" s="120"/>
      <c r="G16" s="120"/>
      <c r="H16" s="53" t="s">
        <v>9</v>
      </c>
      <c r="I16" s="53">
        <v>1</v>
      </c>
      <c r="J16" s="62">
        <v>60.39</v>
      </c>
      <c r="K16" s="59">
        <v>0</v>
      </c>
      <c r="L16" s="61">
        <f>ROUND(K16/J16,5)</f>
        <v>0</v>
      </c>
      <c r="M16" s="64">
        <f>ROUND(J16-K16,2)</f>
        <v>60.39</v>
      </c>
      <c r="N16" s="65">
        <f>ROUND(I16*M16,2)</f>
        <v>60.39</v>
      </c>
      <c r="O16" s="186" t="str">
        <f>IF(M16&gt;J16,"Preço Acima do Estimado","-")</f>
        <v>-</v>
      </c>
      <c r="P16" s="122" t="str">
        <f>IF(O16="Preço Acima do Estimado","Ajuste o Preço, pois pode ser desclassificado!!","")</f>
        <v/>
      </c>
      <c r="Q16" s="122"/>
    </row>
    <row r="17" spans="1:17" ht="30" customHeight="1" x14ac:dyDescent="0.35">
      <c r="A17" s="56" t="s">
        <v>103</v>
      </c>
      <c r="B17" s="54">
        <v>100700</v>
      </c>
      <c r="C17" s="120" t="s">
        <v>10</v>
      </c>
      <c r="D17" s="120"/>
      <c r="E17" s="120"/>
      <c r="F17" s="120"/>
      <c r="G17" s="120"/>
      <c r="H17" s="53" t="s">
        <v>9</v>
      </c>
      <c r="I17" s="53">
        <v>1</v>
      </c>
      <c r="J17" s="62">
        <v>485.52</v>
      </c>
      <c r="K17" s="59">
        <v>0</v>
      </c>
      <c r="L17" s="61">
        <f>ROUND(K17/J17,5)</f>
        <v>0</v>
      </c>
      <c r="M17" s="64">
        <f>ROUND(J17-K17,2)</f>
        <v>485.52</v>
      </c>
      <c r="N17" s="65">
        <f>ROUND(I17*M17,2)</f>
        <v>485.52</v>
      </c>
      <c r="O17" s="186" t="str">
        <f>IF(M17&gt;J17,"Preço Acima do Estimado","-")</f>
        <v>-</v>
      </c>
      <c r="P17" s="122" t="str">
        <f>IF(O17="Preço Acima do Estimado","Ajuste o Preço, pois pode ser desclassificado!!","")</f>
        <v/>
      </c>
      <c r="Q17" s="122"/>
    </row>
    <row r="18" spans="1:17" ht="46" customHeight="1" x14ac:dyDescent="0.35">
      <c r="A18" s="56" t="s">
        <v>104</v>
      </c>
      <c r="B18" s="54">
        <v>100692</v>
      </c>
      <c r="C18" s="120" t="s">
        <v>175</v>
      </c>
      <c r="D18" s="120"/>
      <c r="E18" s="120"/>
      <c r="F18" s="120"/>
      <c r="G18" s="120"/>
      <c r="H18" s="53" t="s">
        <v>9</v>
      </c>
      <c r="I18" s="53">
        <v>1</v>
      </c>
      <c r="J18" s="62">
        <v>607.94000000000005</v>
      </c>
      <c r="K18" s="59">
        <v>0</v>
      </c>
      <c r="L18" s="61">
        <f>ROUND(K18/J18,5)</f>
        <v>0</v>
      </c>
      <c r="M18" s="64">
        <f>ROUND(J18-K18,2)</f>
        <v>607.94000000000005</v>
      </c>
      <c r="N18" s="65">
        <f>ROUND(I18*M18,2)</f>
        <v>607.94000000000005</v>
      </c>
      <c r="O18" s="186" t="str">
        <f>IF(M18&gt;J18,"Preço Acima do Estimado","-")</f>
        <v>-</v>
      </c>
      <c r="P18" s="122" t="str">
        <f>IF(O18="Preço Acima do Estimado","Ajuste o Preço, pois pode ser desclassificado!!","")</f>
        <v/>
      </c>
      <c r="Q18" s="122"/>
    </row>
    <row r="19" spans="1:17" ht="30" customHeight="1" x14ac:dyDescent="0.35">
      <c r="A19" s="67">
        <v>4</v>
      </c>
      <c r="B19" s="123" t="s">
        <v>12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66">
        <f>ROUND(SUM(N20:N21),2)</f>
        <v>1507.69</v>
      </c>
    </row>
    <row r="20" spans="1:17" ht="62.25" customHeight="1" x14ac:dyDescent="0.35">
      <c r="A20" s="69" t="s">
        <v>105</v>
      </c>
      <c r="B20" s="52">
        <v>99839</v>
      </c>
      <c r="C20" s="120" t="s">
        <v>11</v>
      </c>
      <c r="D20" s="120"/>
      <c r="E20" s="120"/>
      <c r="F20" s="120"/>
      <c r="G20" s="120"/>
      <c r="H20" s="53" t="s">
        <v>3</v>
      </c>
      <c r="I20" s="53">
        <v>2</v>
      </c>
      <c r="J20" s="62">
        <v>459.36</v>
      </c>
      <c r="K20" s="59">
        <v>0</v>
      </c>
      <c r="L20" s="61">
        <f>ROUND(K20/J20,5)</f>
        <v>0</v>
      </c>
      <c r="M20" s="64">
        <f>ROUND(J20-K20,2)</f>
        <v>459.36</v>
      </c>
      <c r="N20" s="65">
        <f>ROUND(I20*M20,2)</f>
        <v>918.72</v>
      </c>
      <c r="O20" s="186" t="str">
        <f>IF(M20&gt;J20,"Preço Acima do Estimado","-")</f>
        <v>-</v>
      </c>
      <c r="P20" s="122" t="str">
        <f>IF(O20="Preço Acima do Estimado","Ajuste o Preço, pois pode ser desclassificado!!","")</f>
        <v/>
      </c>
      <c r="Q20" s="122"/>
    </row>
    <row r="21" spans="1:17" ht="16" customHeight="1" x14ac:dyDescent="0.35">
      <c r="A21" s="69" t="s">
        <v>106</v>
      </c>
      <c r="B21" s="52">
        <v>102188</v>
      </c>
      <c r="C21" s="125" t="s">
        <v>13</v>
      </c>
      <c r="D21" s="125"/>
      <c r="E21" s="125"/>
      <c r="F21" s="125"/>
      <c r="G21" s="125"/>
      <c r="H21" s="53" t="s">
        <v>3</v>
      </c>
      <c r="I21" s="53">
        <v>1</v>
      </c>
      <c r="J21" s="62">
        <v>588.97</v>
      </c>
      <c r="K21" s="59">
        <v>0</v>
      </c>
      <c r="L21" s="61">
        <f>ROUND(K21/J21,5)</f>
        <v>0</v>
      </c>
      <c r="M21" s="64">
        <f>ROUND(J21-K21,2)</f>
        <v>588.97</v>
      </c>
      <c r="N21" s="65">
        <f>ROUND(I21*M21,2)</f>
        <v>588.97</v>
      </c>
      <c r="O21" s="186" t="str">
        <f>IF(M21&gt;J21,"Preço Acima do Estimado","-")</f>
        <v>-</v>
      </c>
      <c r="P21" s="122" t="str">
        <f>IF(O21="Preço Acima do Estimado","Ajuste o Preço, pois pode ser desclassificado!!","")</f>
        <v/>
      </c>
      <c r="Q21" s="122"/>
    </row>
    <row r="22" spans="1:17" ht="30" customHeight="1" x14ac:dyDescent="0.35">
      <c r="A22" s="68">
        <v>5</v>
      </c>
      <c r="B22" s="121" t="s">
        <v>14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66">
        <f>ROUND(SUM(N23:N23),2)</f>
        <v>603.80999999999995</v>
      </c>
    </row>
    <row r="23" spans="1:17" ht="30" customHeight="1" x14ac:dyDescent="0.35">
      <c r="A23" s="56" t="s">
        <v>107</v>
      </c>
      <c r="B23" s="53">
        <v>102151</v>
      </c>
      <c r="C23" s="120" t="s">
        <v>176</v>
      </c>
      <c r="D23" s="120"/>
      <c r="E23" s="120"/>
      <c r="F23" s="120"/>
      <c r="G23" s="120"/>
      <c r="H23" s="53" t="s">
        <v>256</v>
      </c>
      <c r="I23" s="52">
        <v>3</v>
      </c>
      <c r="J23" s="63">
        <v>201.27</v>
      </c>
      <c r="K23" s="59">
        <v>0</v>
      </c>
      <c r="L23" s="61">
        <f>ROUND(K23/J23,5)</f>
        <v>0</v>
      </c>
      <c r="M23" s="64">
        <f>ROUND(J23-K23,2)</f>
        <v>201.27</v>
      </c>
      <c r="N23" s="65">
        <f>ROUND(I23*M23,2)</f>
        <v>603.80999999999995</v>
      </c>
      <c r="O23" s="186" t="str">
        <f>IF(M23&gt;J23,"Preço Acima do Estimado","-")</f>
        <v>-</v>
      </c>
      <c r="P23" s="122" t="str">
        <f>IF(O23="Preço Acima do Estimado","Ajuste o Preço, pois pode ser desclassificado!!","")</f>
        <v/>
      </c>
      <c r="Q23" s="122"/>
    </row>
    <row r="24" spans="1:17" ht="30" customHeight="1" x14ac:dyDescent="0.35">
      <c r="A24" s="68">
        <v>6</v>
      </c>
      <c r="B24" s="121" t="s">
        <v>15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66">
        <f>ROUND(SUM(N25:N25),2)</f>
        <v>1511.8</v>
      </c>
    </row>
    <row r="25" spans="1:17" ht="46" customHeight="1" x14ac:dyDescent="0.35">
      <c r="A25" s="69" t="s">
        <v>108</v>
      </c>
      <c r="B25" s="53">
        <v>94570</v>
      </c>
      <c r="C25" s="120" t="s">
        <v>16</v>
      </c>
      <c r="D25" s="120"/>
      <c r="E25" s="120"/>
      <c r="F25" s="120"/>
      <c r="G25" s="120"/>
      <c r="H25" s="53" t="s">
        <v>256</v>
      </c>
      <c r="I25" s="53">
        <v>5</v>
      </c>
      <c r="J25" s="62">
        <v>302.36</v>
      </c>
      <c r="K25" s="59">
        <v>0</v>
      </c>
      <c r="L25" s="61">
        <f>ROUND(K25/J25,5)</f>
        <v>0</v>
      </c>
      <c r="M25" s="64">
        <f>ROUND(J25-K25,2)</f>
        <v>302.36</v>
      </c>
      <c r="N25" s="65">
        <f>ROUND(I25*M25,2)</f>
        <v>1511.8</v>
      </c>
      <c r="O25" s="186" t="str">
        <f>IF(M25&gt;J25,"Preço Acima do Estimado","-")</f>
        <v>-</v>
      </c>
      <c r="P25" s="122" t="str">
        <f>IF(O25="Preço Acima do Estimado","Ajuste o Preço, pois pode ser desclassificado!!","")</f>
        <v/>
      </c>
      <c r="Q25" s="122"/>
    </row>
    <row r="26" spans="1:17" ht="30" customHeight="1" x14ac:dyDescent="0.35">
      <c r="A26" s="68">
        <v>7</v>
      </c>
      <c r="B26" s="121" t="s">
        <v>17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66">
        <f>ROUND(SUM(N27:N29),2)</f>
        <v>1461.2</v>
      </c>
    </row>
    <row r="27" spans="1:17" ht="30" customHeight="1" x14ac:dyDescent="0.35">
      <c r="A27" s="69" t="s">
        <v>194</v>
      </c>
      <c r="B27" s="53">
        <v>98560</v>
      </c>
      <c r="C27" s="120" t="s">
        <v>18</v>
      </c>
      <c r="D27" s="120"/>
      <c r="E27" s="120"/>
      <c r="F27" s="120"/>
      <c r="G27" s="120"/>
      <c r="H27" s="53" t="s">
        <v>256</v>
      </c>
      <c r="I27" s="53">
        <v>10</v>
      </c>
      <c r="J27" s="63">
        <v>42.74</v>
      </c>
      <c r="K27" s="59">
        <v>0</v>
      </c>
      <c r="L27" s="61">
        <f>ROUND(K27/J27,5)</f>
        <v>0</v>
      </c>
      <c r="M27" s="64">
        <f>ROUND(J27-K27,2)</f>
        <v>42.74</v>
      </c>
      <c r="N27" s="65">
        <f>ROUND(I27*M27,2)</f>
        <v>427.4</v>
      </c>
      <c r="O27" s="186" t="str">
        <f>IF(M27&gt;J27,"Preço Acima do Estimado","-")</f>
        <v>-</v>
      </c>
      <c r="P27" s="122" t="str">
        <f>IF(O27="Preço Acima do Estimado","Ajuste o Preço, pois pode ser desclassificado!!","")</f>
        <v/>
      </c>
      <c r="Q27" s="122"/>
    </row>
    <row r="28" spans="1:17" ht="30" customHeight="1" x14ac:dyDescent="0.35">
      <c r="A28" s="69" t="s">
        <v>195</v>
      </c>
      <c r="B28" s="53">
        <v>98555</v>
      </c>
      <c r="C28" s="120" t="s">
        <v>19</v>
      </c>
      <c r="D28" s="120"/>
      <c r="E28" s="120"/>
      <c r="F28" s="120"/>
      <c r="G28" s="120"/>
      <c r="H28" s="53" t="s">
        <v>256</v>
      </c>
      <c r="I28" s="55">
        <v>10</v>
      </c>
      <c r="J28" s="63">
        <v>19.079999999999998</v>
      </c>
      <c r="K28" s="59">
        <v>0</v>
      </c>
      <c r="L28" s="61">
        <f>ROUND(K28/J28,5)</f>
        <v>0</v>
      </c>
      <c r="M28" s="64">
        <f>ROUND(J28-K28,2)</f>
        <v>19.079999999999998</v>
      </c>
      <c r="N28" s="65">
        <f>ROUND(I28*M28,2)</f>
        <v>190.8</v>
      </c>
      <c r="O28" s="186" t="str">
        <f>IF(M28&gt;J28,"Preço Acima do Estimado","-")</f>
        <v>-</v>
      </c>
      <c r="P28" s="122" t="str">
        <f>IF(O28="Preço Acima do Estimado","Ajuste o Preço, pois pode ser desclassificado!!","")</f>
        <v/>
      </c>
      <c r="Q28" s="122"/>
    </row>
    <row r="29" spans="1:17" ht="30" customHeight="1" x14ac:dyDescent="0.35">
      <c r="A29" s="69" t="s">
        <v>196</v>
      </c>
      <c r="B29" s="53">
        <v>98546</v>
      </c>
      <c r="C29" s="120" t="s">
        <v>20</v>
      </c>
      <c r="D29" s="120"/>
      <c r="E29" s="120"/>
      <c r="F29" s="120"/>
      <c r="G29" s="120"/>
      <c r="H29" s="53" t="s">
        <v>256</v>
      </c>
      <c r="I29" s="55">
        <v>10</v>
      </c>
      <c r="J29" s="63">
        <v>84.3</v>
      </c>
      <c r="K29" s="59">
        <v>0</v>
      </c>
      <c r="L29" s="61">
        <f>ROUND(K29/J29,5)</f>
        <v>0</v>
      </c>
      <c r="M29" s="64">
        <f>ROUND(J29-K29,2)</f>
        <v>84.3</v>
      </c>
      <c r="N29" s="65">
        <f>ROUND(I29*M29,2)</f>
        <v>843</v>
      </c>
      <c r="O29" s="186" t="str">
        <f>IF(M29&gt;J29,"Preço Acima do Estimado","-")</f>
        <v>-</v>
      </c>
      <c r="P29" s="122" t="str">
        <f>IF(O29="Preço Acima do Estimado","Ajuste o Preço, pois pode ser desclassificado!!","")</f>
        <v/>
      </c>
      <c r="Q29" s="122"/>
    </row>
    <row r="30" spans="1:17" ht="30" customHeight="1" x14ac:dyDescent="0.35">
      <c r="A30" s="68">
        <v>8</v>
      </c>
      <c r="B30" s="121" t="s">
        <v>21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66">
        <f>ROUND(SUM(N31:N58),2)</f>
        <v>6520.48</v>
      </c>
    </row>
    <row r="31" spans="1:17" ht="30" customHeight="1" x14ac:dyDescent="0.35">
      <c r="A31" s="56" t="s">
        <v>109</v>
      </c>
      <c r="B31" s="52">
        <v>91831</v>
      </c>
      <c r="C31" s="120" t="s">
        <v>22</v>
      </c>
      <c r="D31" s="120"/>
      <c r="E31" s="120"/>
      <c r="F31" s="120"/>
      <c r="G31" s="120"/>
      <c r="H31" s="53" t="s">
        <v>3</v>
      </c>
      <c r="I31" s="53">
        <v>20</v>
      </c>
      <c r="J31" s="63">
        <v>6.61</v>
      </c>
      <c r="K31" s="59">
        <v>0</v>
      </c>
      <c r="L31" s="61">
        <f>ROUND(K31/J31,5)</f>
        <v>0</v>
      </c>
      <c r="M31" s="64">
        <f>ROUND(J31-K31,2)</f>
        <v>6.61</v>
      </c>
      <c r="N31" s="65">
        <f>ROUND(I31*M31,2)</f>
        <v>132.19999999999999</v>
      </c>
      <c r="O31" s="186" t="str">
        <f>IF(M31&gt;J31,"Preço Acima do Estimado","-")</f>
        <v>-</v>
      </c>
      <c r="P31" s="122" t="str">
        <f>IF(O31="Preço Acima do Estimado","Ajuste o Preço, pois pode ser desclassificado!!","")</f>
        <v/>
      </c>
      <c r="Q31" s="122"/>
    </row>
    <row r="32" spans="1:17" ht="30" customHeight="1" x14ac:dyDescent="0.35">
      <c r="A32" s="56" t="s">
        <v>197</v>
      </c>
      <c r="B32" s="52">
        <v>91863</v>
      </c>
      <c r="C32" s="120" t="s">
        <v>23</v>
      </c>
      <c r="D32" s="120"/>
      <c r="E32" s="120"/>
      <c r="F32" s="120"/>
      <c r="G32" s="120"/>
      <c r="H32" s="53" t="s">
        <v>3</v>
      </c>
      <c r="I32" s="53">
        <v>20</v>
      </c>
      <c r="J32" s="63">
        <v>9.57</v>
      </c>
      <c r="K32" s="59">
        <v>0</v>
      </c>
      <c r="L32" s="61">
        <f>ROUND(K32/J32,5)</f>
        <v>0</v>
      </c>
      <c r="M32" s="64">
        <f>ROUND(J32-K32,2)</f>
        <v>9.57</v>
      </c>
      <c r="N32" s="65">
        <f>ROUND(I32*M32,2)</f>
        <v>191.4</v>
      </c>
      <c r="O32" s="186" t="str">
        <f>IF(M32&gt;J32,"Preço Acima do Estimado","-")</f>
        <v>-</v>
      </c>
      <c r="P32" s="122" t="str">
        <f>IF(O32="Preço Acima do Estimado","Ajuste o Preço, pois pode ser desclassificado!!","")</f>
        <v/>
      </c>
      <c r="Q32" s="122"/>
    </row>
    <row r="33" spans="1:18" ht="30" customHeight="1" x14ac:dyDescent="0.35">
      <c r="A33" s="56" t="s">
        <v>110</v>
      </c>
      <c r="B33" s="52">
        <v>95745</v>
      </c>
      <c r="C33" s="120" t="s">
        <v>24</v>
      </c>
      <c r="D33" s="120"/>
      <c r="E33" s="120"/>
      <c r="F33" s="120"/>
      <c r="G33" s="120"/>
      <c r="H33" s="53" t="s">
        <v>3</v>
      </c>
      <c r="I33" s="53">
        <v>20</v>
      </c>
      <c r="J33" s="63">
        <v>17.68</v>
      </c>
      <c r="K33" s="59">
        <v>0</v>
      </c>
      <c r="L33" s="61">
        <f>ROUND(K33/J33,5)</f>
        <v>0</v>
      </c>
      <c r="M33" s="64">
        <f>ROUND(J33-K33,2)</f>
        <v>17.68</v>
      </c>
      <c r="N33" s="65">
        <f>ROUND(I33*M33,2)</f>
        <v>353.6</v>
      </c>
      <c r="O33" s="186" t="str">
        <f>IF(M33&gt;J33,"Preço Acima do Estimado","-")</f>
        <v>-</v>
      </c>
      <c r="P33" s="122" t="str">
        <f>IF(O33="Preço Acima do Estimado","Ajuste o Preço, pois pode ser desclassificado!!","")</f>
        <v/>
      </c>
      <c r="Q33" s="122"/>
    </row>
    <row r="34" spans="1:18" x14ac:dyDescent="0.35">
      <c r="A34" s="113" t="s">
        <v>25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51"/>
      <c r="P34" s="51"/>
      <c r="Q34" s="51"/>
      <c r="R34" s="51"/>
    </row>
    <row r="35" spans="1:18" ht="30" customHeight="1" x14ac:dyDescent="0.35">
      <c r="A35" s="56" t="s">
        <v>198</v>
      </c>
      <c r="B35" s="52">
        <v>91924</v>
      </c>
      <c r="C35" s="120" t="s">
        <v>26</v>
      </c>
      <c r="D35" s="120"/>
      <c r="E35" s="120"/>
      <c r="F35" s="120"/>
      <c r="G35" s="120"/>
      <c r="H35" s="53" t="s">
        <v>3</v>
      </c>
      <c r="I35" s="53">
        <v>50</v>
      </c>
      <c r="J35" s="63">
        <v>2.35</v>
      </c>
      <c r="K35" s="59">
        <v>0</v>
      </c>
      <c r="L35" s="61">
        <f>ROUND(K35/J35,5)</f>
        <v>0</v>
      </c>
      <c r="M35" s="64">
        <f>ROUND(J35-K35,2)</f>
        <v>2.35</v>
      </c>
      <c r="N35" s="65">
        <f>ROUND(I35*M35,2)</f>
        <v>117.5</v>
      </c>
      <c r="O35" s="186" t="str">
        <f>IF(M35&gt;J35,"Preço Acima do Estimado","-")</f>
        <v>-</v>
      </c>
      <c r="P35" s="122" t="str">
        <f>IF(O35="Preço Acima do Estimado","Ajuste o Preço, pois pode ser desclassificado!!","")</f>
        <v/>
      </c>
      <c r="Q35" s="122"/>
    </row>
    <row r="36" spans="1:18" ht="30" customHeight="1" x14ac:dyDescent="0.35">
      <c r="A36" s="56" t="s">
        <v>111</v>
      </c>
      <c r="B36" s="52">
        <v>91926</v>
      </c>
      <c r="C36" s="120" t="s">
        <v>27</v>
      </c>
      <c r="D36" s="120"/>
      <c r="E36" s="120"/>
      <c r="F36" s="120"/>
      <c r="G36" s="120"/>
      <c r="H36" s="53" t="s">
        <v>3</v>
      </c>
      <c r="I36" s="53">
        <v>50</v>
      </c>
      <c r="J36" s="63">
        <v>3.42</v>
      </c>
      <c r="K36" s="59">
        <v>0</v>
      </c>
      <c r="L36" s="61">
        <f>ROUND(K36/J36,5)</f>
        <v>0</v>
      </c>
      <c r="M36" s="64">
        <f>ROUND(J36-K36,2)</f>
        <v>3.42</v>
      </c>
      <c r="N36" s="65">
        <f>ROUND(I36*M36,2)</f>
        <v>171</v>
      </c>
      <c r="O36" s="186" t="str">
        <f>IF(M36&gt;J36,"Preço Acima do Estimado","-")</f>
        <v>-</v>
      </c>
      <c r="P36" s="122" t="str">
        <f>IF(O36="Preço Acima do Estimado","Ajuste o Preço, pois pode ser desclassificado!!","")</f>
        <v/>
      </c>
      <c r="Q36" s="122"/>
    </row>
    <row r="37" spans="1:18" ht="30" customHeight="1" x14ac:dyDescent="0.35">
      <c r="A37" s="56" t="s">
        <v>199</v>
      </c>
      <c r="B37" s="52">
        <v>91928</v>
      </c>
      <c r="C37" s="120" t="s">
        <v>28</v>
      </c>
      <c r="D37" s="120"/>
      <c r="E37" s="120"/>
      <c r="F37" s="120"/>
      <c r="G37" s="120"/>
      <c r="H37" s="53" t="s">
        <v>3</v>
      </c>
      <c r="I37" s="53">
        <v>50</v>
      </c>
      <c r="J37" s="63">
        <v>5.57</v>
      </c>
      <c r="K37" s="59">
        <v>0</v>
      </c>
      <c r="L37" s="61">
        <f>ROUND(K37/J37,5)</f>
        <v>0</v>
      </c>
      <c r="M37" s="64">
        <f>ROUND(J37-K37,2)</f>
        <v>5.57</v>
      </c>
      <c r="N37" s="65">
        <f>ROUND(I37*M37,2)</f>
        <v>278.5</v>
      </c>
      <c r="O37" s="186" t="str">
        <f>IF(M37&gt;J37,"Preço Acima do Estimado","-")</f>
        <v>-</v>
      </c>
      <c r="P37" s="122" t="str">
        <f>IF(O37="Preço Acima do Estimado","Ajuste o Preço, pois pode ser desclassificado!!","")</f>
        <v/>
      </c>
      <c r="Q37" s="122"/>
    </row>
    <row r="38" spans="1:18" ht="30" customHeight="1" x14ac:dyDescent="0.35">
      <c r="A38" s="56" t="s">
        <v>200</v>
      </c>
      <c r="B38" s="52">
        <v>91941</v>
      </c>
      <c r="C38" s="120" t="s">
        <v>29</v>
      </c>
      <c r="D38" s="120"/>
      <c r="E38" s="120"/>
      <c r="F38" s="120"/>
      <c r="G38" s="120"/>
      <c r="H38" s="53" t="s">
        <v>9</v>
      </c>
      <c r="I38" s="53">
        <v>5</v>
      </c>
      <c r="J38" s="63">
        <v>8.83</v>
      </c>
      <c r="K38" s="59">
        <v>0</v>
      </c>
      <c r="L38" s="61">
        <f>ROUND(K38/J38,5)</f>
        <v>0</v>
      </c>
      <c r="M38" s="64">
        <f>ROUND(J38-K38,2)</f>
        <v>8.83</v>
      </c>
      <c r="N38" s="65">
        <f>ROUND(I38*M38,2)</f>
        <v>44.15</v>
      </c>
      <c r="O38" s="186" t="str">
        <f>IF(M38&gt;J38,"Preço Acima do Estimado","-")</f>
        <v>-</v>
      </c>
      <c r="P38" s="122" t="str">
        <f>IF(O38="Preço Acima do Estimado","Ajuste o Preço, pois pode ser desclassificado!!","")</f>
        <v/>
      </c>
      <c r="Q38" s="122"/>
    </row>
    <row r="39" spans="1:18" ht="30" customHeight="1" x14ac:dyDescent="0.35">
      <c r="A39" s="56" t="s">
        <v>201</v>
      </c>
      <c r="B39" s="52">
        <v>95780</v>
      </c>
      <c r="C39" s="120" t="s">
        <v>30</v>
      </c>
      <c r="D39" s="120"/>
      <c r="E39" s="120"/>
      <c r="F39" s="120"/>
      <c r="G39" s="120"/>
      <c r="H39" s="53" t="s">
        <v>9</v>
      </c>
      <c r="I39" s="53">
        <v>10</v>
      </c>
      <c r="J39" s="63">
        <v>26.81</v>
      </c>
      <c r="K39" s="59">
        <v>0</v>
      </c>
      <c r="L39" s="61">
        <f>ROUND(K39/J39,5)</f>
        <v>0</v>
      </c>
      <c r="M39" s="64">
        <f>ROUND(J39-K39,2)</f>
        <v>26.81</v>
      </c>
      <c r="N39" s="65">
        <f>ROUND(I39*M39,2)</f>
        <v>268.10000000000002</v>
      </c>
      <c r="O39" s="186" t="str">
        <f>IF(M39&gt;J39,"Preço Acima do Estimado","-")</f>
        <v>-</v>
      </c>
      <c r="P39" s="122" t="str">
        <f>IF(O39="Preço Acima do Estimado","Ajuste o Preço, pois pode ser desclassificado!!","")</f>
        <v/>
      </c>
      <c r="Q39" s="122"/>
    </row>
    <row r="40" spans="1:18" x14ac:dyDescent="0.35">
      <c r="A40" s="114" t="s">
        <v>31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51"/>
      <c r="P40" s="51"/>
      <c r="Q40" s="51"/>
      <c r="R40" s="51"/>
    </row>
    <row r="41" spans="1:18" ht="30" customHeight="1" x14ac:dyDescent="0.35">
      <c r="A41" s="56" t="s">
        <v>202</v>
      </c>
      <c r="B41" s="52">
        <v>101890</v>
      </c>
      <c r="C41" s="120" t="s">
        <v>177</v>
      </c>
      <c r="D41" s="120"/>
      <c r="E41" s="120"/>
      <c r="F41" s="120"/>
      <c r="G41" s="120"/>
      <c r="H41" s="53" t="s">
        <v>9</v>
      </c>
      <c r="I41" s="53">
        <v>5</v>
      </c>
      <c r="J41" s="63">
        <v>14.92</v>
      </c>
      <c r="K41" s="59">
        <v>0</v>
      </c>
      <c r="L41" s="61">
        <f>ROUND(K41/J41,5)</f>
        <v>0</v>
      </c>
      <c r="M41" s="64">
        <f>ROUND(J41-K41,2)</f>
        <v>14.92</v>
      </c>
      <c r="N41" s="65">
        <f>ROUND(I41*M41,2)</f>
        <v>74.599999999999994</v>
      </c>
      <c r="O41" s="186" t="str">
        <f>IF(M41&gt;J41,"Preço Acima do Estimado","-")</f>
        <v>-</v>
      </c>
      <c r="P41" s="122" t="str">
        <f>IF(O41="Preço Acima do Estimado","Ajuste o Preço, pois pode ser desclassificado!!","")</f>
        <v/>
      </c>
      <c r="Q41" s="122"/>
    </row>
    <row r="42" spans="1:18" ht="30" customHeight="1" x14ac:dyDescent="0.35">
      <c r="A42" s="56" t="s">
        <v>203</v>
      </c>
      <c r="B42" s="52">
        <v>101895</v>
      </c>
      <c r="C42" s="120" t="s">
        <v>178</v>
      </c>
      <c r="D42" s="120"/>
      <c r="E42" s="120"/>
      <c r="F42" s="120"/>
      <c r="G42" s="120"/>
      <c r="H42" s="53" t="s">
        <v>9</v>
      </c>
      <c r="I42" s="53">
        <v>1</v>
      </c>
      <c r="J42" s="63">
        <v>402.58</v>
      </c>
      <c r="K42" s="59">
        <v>0</v>
      </c>
      <c r="L42" s="61">
        <f>ROUND(K42/J42,5)</f>
        <v>0</v>
      </c>
      <c r="M42" s="64">
        <f>ROUND(J42-K42,2)</f>
        <v>402.58</v>
      </c>
      <c r="N42" s="65">
        <f>ROUND(I42*M42,2)</f>
        <v>402.58</v>
      </c>
      <c r="O42" s="186" t="str">
        <f>IF(M42&gt;J42,"Preço Acima do Estimado","-")</f>
        <v>-</v>
      </c>
      <c r="P42" s="122" t="str">
        <f>IF(O42="Preço Acima do Estimado","Ajuste o Preço, pois pode ser desclassificado!!","")</f>
        <v/>
      </c>
      <c r="Q42" s="122"/>
    </row>
    <row r="43" spans="1:18" x14ac:dyDescent="0.35">
      <c r="A43" s="113" t="s">
        <v>32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51"/>
      <c r="P43" s="51"/>
      <c r="Q43" s="51"/>
      <c r="R43" s="51"/>
    </row>
    <row r="44" spans="1:18" ht="30" customHeight="1" x14ac:dyDescent="0.35">
      <c r="A44" s="56" t="s">
        <v>204</v>
      </c>
      <c r="B44" s="52">
        <v>91953</v>
      </c>
      <c r="C44" s="120" t="s">
        <v>33</v>
      </c>
      <c r="D44" s="120"/>
      <c r="E44" s="120"/>
      <c r="F44" s="120"/>
      <c r="G44" s="120"/>
      <c r="H44" s="53" t="s">
        <v>9</v>
      </c>
      <c r="I44" s="53">
        <v>5</v>
      </c>
      <c r="J44" s="63">
        <v>19.39</v>
      </c>
      <c r="K44" s="59">
        <v>0</v>
      </c>
      <c r="L44" s="61">
        <f t="shared" ref="L44:L50" si="0">ROUND(K44/J44,5)</f>
        <v>0</v>
      </c>
      <c r="M44" s="64">
        <f t="shared" ref="M44:M50" si="1">ROUND(J44-K44,2)</f>
        <v>19.39</v>
      </c>
      <c r="N44" s="65">
        <f t="shared" ref="N44:N50" si="2">ROUND(I44*M44,2)</f>
        <v>96.95</v>
      </c>
      <c r="O44" s="186" t="str">
        <f>IF(M44&gt;J44,"Preço Acima do Estimado","-")</f>
        <v>-</v>
      </c>
      <c r="P44" s="122" t="str">
        <f t="shared" ref="P44:P50" si="3">IF(O44="Preço Acima do Estimado","Ajuste o Preço, pois pode ser desclassificado!!","")</f>
        <v/>
      </c>
      <c r="Q44" s="122"/>
    </row>
    <row r="45" spans="1:18" ht="30" customHeight="1" x14ac:dyDescent="0.35">
      <c r="A45" s="56" t="s">
        <v>205</v>
      </c>
      <c r="B45" s="52">
        <v>91959</v>
      </c>
      <c r="C45" s="120" t="s">
        <v>34</v>
      </c>
      <c r="D45" s="120"/>
      <c r="E45" s="120"/>
      <c r="F45" s="120"/>
      <c r="G45" s="120"/>
      <c r="H45" s="53" t="s">
        <v>9</v>
      </c>
      <c r="I45" s="53">
        <v>5</v>
      </c>
      <c r="J45" s="63">
        <v>30.59</v>
      </c>
      <c r="K45" s="59">
        <v>0</v>
      </c>
      <c r="L45" s="61">
        <f t="shared" si="0"/>
        <v>0</v>
      </c>
      <c r="M45" s="64">
        <f t="shared" si="1"/>
        <v>30.59</v>
      </c>
      <c r="N45" s="65">
        <f t="shared" si="2"/>
        <v>152.94999999999999</v>
      </c>
      <c r="O45" s="186" t="str">
        <f>IF(M45&gt;J45,"Preço Acima do Estimado","-")</f>
        <v>-</v>
      </c>
      <c r="P45" s="122" t="str">
        <f t="shared" si="3"/>
        <v/>
      </c>
      <c r="Q45" s="122"/>
    </row>
    <row r="46" spans="1:18" ht="30" customHeight="1" x14ac:dyDescent="0.35">
      <c r="A46" s="56" t="s">
        <v>206</v>
      </c>
      <c r="B46" s="52">
        <v>91996</v>
      </c>
      <c r="C46" s="120" t="s">
        <v>35</v>
      </c>
      <c r="D46" s="120"/>
      <c r="E46" s="120"/>
      <c r="F46" s="120"/>
      <c r="G46" s="120"/>
      <c r="H46" s="53" t="s">
        <v>9</v>
      </c>
      <c r="I46" s="53">
        <v>5</v>
      </c>
      <c r="J46" s="63">
        <v>23.33</v>
      </c>
      <c r="K46" s="59">
        <v>0</v>
      </c>
      <c r="L46" s="61">
        <f t="shared" si="0"/>
        <v>0</v>
      </c>
      <c r="M46" s="64">
        <f t="shared" si="1"/>
        <v>23.33</v>
      </c>
      <c r="N46" s="65">
        <f t="shared" si="2"/>
        <v>116.65</v>
      </c>
      <c r="O46" s="186" t="str">
        <f>IF(M46&gt;J46,"Preço Acima do Estimado","-")</f>
        <v>-</v>
      </c>
      <c r="P46" s="122" t="str">
        <f t="shared" si="3"/>
        <v/>
      </c>
      <c r="Q46" s="122"/>
    </row>
    <row r="47" spans="1:18" ht="30" customHeight="1" x14ac:dyDescent="0.35">
      <c r="A47" s="56" t="s">
        <v>207</v>
      </c>
      <c r="B47" s="52">
        <v>91997</v>
      </c>
      <c r="C47" s="120" t="s">
        <v>36</v>
      </c>
      <c r="D47" s="120"/>
      <c r="E47" s="120"/>
      <c r="F47" s="120"/>
      <c r="G47" s="120"/>
      <c r="H47" s="53" t="s">
        <v>9</v>
      </c>
      <c r="I47" s="53">
        <v>5</v>
      </c>
      <c r="J47" s="63">
        <v>24.18</v>
      </c>
      <c r="K47" s="59">
        <v>0</v>
      </c>
      <c r="L47" s="61">
        <f t="shared" si="0"/>
        <v>0</v>
      </c>
      <c r="M47" s="64">
        <f t="shared" si="1"/>
        <v>24.18</v>
      </c>
      <c r="N47" s="65">
        <f t="shared" si="2"/>
        <v>120.9</v>
      </c>
      <c r="O47" s="186" t="str">
        <f>IF(M47&gt;J47,"Preço Acima do Estimado","-")</f>
        <v>-</v>
      </c>
      <c r="P47" s="122" t="str">
        <f t="shared" si="3"/>
        <v/>
      </c>
      <c r="Q47" s="122"/>
    </row>
    <row r="48" spans="1:18" ht="30" customHeight="1" x14ac:dyDescent="0.35">
      <c r="A48" s="56" t="s">
        <v>208</v>
      </c>
      <c r="B48" s="52">
        <v>92000</v>
      </c>
      <c r="C48" s="120" t="s">
        <v>37</v>
      </c>
      <c r="D48" s="120"/>
      <c r="E48" s="120"/>
      <c r="F48" s="120"/>
      <c r="G48" s="120"/>
      <c r="H48" s="53" t="s">
        <v>9</v>
      </c>
      <c r="I48" s="53">
        <v>5</v>
      </c>
      <c r="J48" s="63">
        <v>24.82</v>
      </c>
      <c r="K48" s="59">
        <v>0</v>
      </c>
      <c r="L48" s="61">
        <f t="shared" si="0"/>
        <v>0</v>
      </c>
      <c r="M48" s="64">
        <f t="shared" si="1"/>
        <v>24.82</v>
      </c>
      <c r="N48" s="65">
        <f t="shared" si="2"/>
        <v>124.1</v>
      </c>
      <c r="O48" s="186" t="str">
        <f>IF(M48&gt;J48,"Preço Acima do Estimado","-")</f>
        <v>-</v>
      </c>
      <c r="P48" s="122" t="str">
        <f t="shared" si="3"/>
        <v/>
      </c>
      <c r="Q48" s="122"/>
    </row>
    <row r="49" spans="1:18" ht="30" customHeight="1" x14ac:dyDescent="0.35">
      <c r="A49" s="56" t="s">
        <v>209</v>
      </c>
      <c r="B49" s="52">
        <v>92001</v>
      </c>
      <c r="C49" s="120" t="s">
        <v>38</v>
      </c>
      <c r="D49" s="120"/>
      <c r="E49" s="120"/>
      <c r="F49" s="120"/>
      <c r="G49" s="120"/>
      <c r="H49" s="53" t="s">
        <v>9</v>
      </c>
      <c r="I49" s="53">
        <v>5</v>
      </c>
      <c r="J49" s="63">
        <v>21.92</v>
      </c>
      <c r="K49" s="59">
        <v>0</v>
      </c>
      <c r="L49" s="61">
        <f t="shared" si="0"/>
        <v>0</v>
      </c>
      <c r="M49" s="64">
        <f t="shared" si="1"/>
        <v>21.92</v>
      </c>
      <c r="N49" s="65">
        <f t="shared" si="2"/>
        <v>109.6</v>
      </c>
      <c r="O49" s="186" t="str">
        <f>IF(M49&gt;J49,"Preço Acima do Estimado","-")</f>
        <v>-</v>
      </c>
      <c r="P49" s="122" t="str">
        <f t="shared" si="3"/>
        <v/>
      </c>
      <c r="Q49" s="122"/>
    </row>
    <row r="50" spans="1:18" ht="30" customHeight="1" x14ac:dyDescent="0.35">
      <c r="A50" s="56" t="s">
        <v>210</v>
      </c>
      <c r="B50" s="52">
        <v>92008</v>
      </c>
      <c r="C50" s="120" t="s">
        <v>39</v>
      </c>
      <c r="D50" s="120"/>
      <c r="E50" s="120"/>
      <c r="F50" s="120"/>
      <c r="G50" s="120"/>
      <c r="H50" s="53" t="s">
        <v>9</v>
      </c>
      <c r="I50" s="53">
        <v>5</v>
      </c>
      <c r="J50" s="63">
        <v>32.68</v>
      </c>
      <c r="K50" s="59">
        <v>0</v>
      </c>
      <c r="L50" s="61">
        <f t="shared" si="0"/>
        <v>0</v>
      </c>
      <c r="M50" s="64">
        <f t="shared" si="1"/>
        <v>32.68</v>
      </c>
      <c r="N50" s="65">
        <f t="shared" si="2"/>
        <v>163.4</v>
      </c>
      <c r="O50" s="186" t="str">
        <f>IF(M50&gt;J50,"Preço Acima do Estimado","-")</f>
        <v>-</v>
      </c>
      <c r="P50" s="122" t="str">
        <f t="shared" si="3"/>
        <v/>
      </c>
      <c r="Q50" s="122"/>
    </row>
    <row r="51" spans="1:18" x14ac:dyDescent="0.35">
      <c r="A51" s="115" t="s">
        <v>40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51"/>
      <c r="P51" s="51"/>
      <c r="Q51" s="51"/>
      <c r="R51" s="51"/>
    </row>
    <row r="52" spans="1:18" ht="46" customHeight="1" x14ac:dyDescent="0.35">
      <c r="A52" s="56" t="s">
        <v>211</v>
      </c>
      <c r="B52" s="52">
        <v>97586</v>
      </c>
      <c r="C52" s="129" t="s">
        <v>179</v>
      </c>
      <c r="D52" s="129"/>
      <c r="E52" s="129"/>
      <c r="F52" s="129"/>
      <c r="G52" s="129"/>
      <c r="H52" s="53" t="s">
        <v>9</v>
      </c>
      <c r="I52" s="53">
        <v>5</v>
      </c>
      <c r="J52" s="63">
        <v>100.6</v>
      </c>
      <c r="K52" s="59">
        <v>0</v>
      </c>
      <c r="L52" s="61">
        <f>ROUND(K52/J52,5)</f>
        <v>0</v>
      </c>
      <c r="M52" s="64">
        <f>ROUND(J52-K52,2)</f>
        <v>100.6</v>
      </c>
      <c r="N52" s="65">
        <f>ROUND(I52*M52,2)</f>
        <v>503</v>
      </c>
      <c r="O52" s="186" t="str">
        <f>IF(M52&gt;J52,"Preço Acima do Estimado","-")</f>
        <v>-</v>
      </c>
      <c r="P52" s="122" t="str">
        <f>IF(O52="Preço Acima do Estimado","Ajuste o Preço, pois pode ser desclassificado!!","")</f>
        <v/>
      </c>
      <c r="Q52" s="122"/>
    </row>
    <row r="53" spans="1:18" ht="16" customHeight="1" x14ac:dyDescent="0.35">
      <c r="A53" s="56" t="s">
        <v>212</v>
      </c>
      <c r="B53" s="52">
        <v>97599</v>
      </c>
      <c r="C53" s="129" t="s">
        <v>41</v>
      </c>
      <c r="D53" s="129"/>
      <c r="E53" s="129"/>
      <c r="F53" s="129"/>
      <c r="G53" s="129"/>
      <c r="H53" s="53" t="s">
        <v>9</v>
      </c>
      <c r="I53" s="53">
        <v>5</v>
      </c>
      <c r="J53" s="63">
        <v>28.14</v>
      </c>
      <c r="K53" s="59">
        <v>0</v>
      </c>
      <c r="L53" s="61">
        <f>ROUND(K53/J53,5)</f>
        <v>0</v>
      </c>
      <c r="M53" s="64">
        <f>ROUND(J53-K53,2)</f>
        <v>28.14</v>
      </c>
      <c r="N53" s="65">
        <f>ROUND(I53*M53,2)</f>
        <v>140.69999999999999</v>
      </c>
      <c r="O53" s="186" t="str">
        <f>IF(M53&gt;J53,"Preço Acima do Estimado","-")</f>
        <v>-</v>
      </c>
      <c r="P53" s="122" t="str">
        <f>IF(O53="Preço Acima do Estimado","Ajuste o Preço, pois pode ser desclassificado!!","")</f>
        <v/>
      </c>
      <c r="Q53" s="122"/>
    </row>
    <row r="54" spans="1:18" ht="30" customHeight="1" x14ac:dyDescent="0.35">
      <c r="A54" s="56" t="s">
        <v>213</v>
      </c>
      <c r="B54" s="52">
        <v>97610</v>
      </c>
      <c r="C54" s="129" t="s">
        <v>43</v>
      </c>
      <c r="D54" s="129"/>
      <c r="E54" s="129"/>
      <c r="F54" s="129"/>
      <c r="G54" s="129"/>
      <c r="H54" s="53" t="s">
        <v>9</v>
      </c>
      <c r="I54" s="53">
        <v>20</v>
      </c>
      <c r="J54" s="63">
        <v>16.27</v>
      </c>
      <c r="K54" s="59">
        <v>0</v>
      </c>
      <c r="L54" s="61">
        <f>ROUND(K54/J54,5)</f>
        <v>0</v>
      </c>
      <c r="M54" s="64">
        <f>ROUND(J54-K54,2)</f>
        <v>16.27</v>
      </c>
      <c r="N54" s="65">
        <f>ROUND(I54*M54,2)</f>
        <v>325.39999999999998</v>
      </c>
      <c r="O54" s="186" t="str">
        <f>IF(M54&gt;J54,"Preço Acima do Estimado","-")</f>
        <v>-</v>
      </c>
      <c r="P54" s="122" t="str">
        <f>IF(O54="Preço Acima do Estimado","Ajuste o Preço, pois pode ser desclassificado!!","")</f>
        <v/>
      </c>
      <c r="Q54" s="122"/>
    </row>
    <row r="55" spans="1:18" ht="30" customHeight="1" x14ac:dyDescent="0.35">
      <c r="A55" s="56" t="s">
        <v>214</v>
      </c>
      <c r="B55" s="52">
        <v>97617</v>
      </c>
      <c r="C55" s="129" t="s">
        <v>42</v>
      </c>
      <c r="D55" s="129"/>
      <c r="E55" s="129"/>
      <c r="F55" s="129"/>
      <c r="G55" s="129"/>
      <c r="H55" s="53" t="s">
        <v>9</v>
      </c>
      <c r="I55" s="53">
        <v>20</v>
      </c>
      <c r="J55" s="63">
        <v>44.92</v>
      </c>
      <c r="K55" s="59">
        <v>0</v>
      </c>
      <c r="L55" s="61">
        <f>ROUND(K55/J55,5)</f>
        <v>0</v>
      </c>
      <c r="M55" s="64">
        <f>ROUND(J55-K55,2)</f>
        <v>44.92</v>
      </c>
      <c r="N55" s="65">
        <f>ROUND(I55*M55,2)</f>
        <v>898.4</v>
      </c>
      <c r="O55" s="186" t="str">
        <f>IF(M55&gt;J55,"Preço Acima do Estimado","-")</f>
        <v>-</v>
      </c>
      <c r="P55" s="122" t="str">
        <f>IF(O55="Preço Acima do Estimado","Ajuste o Preço, pois pode ser desclassificado!!","")</f>
        <v/>
      </c>
      <c r="Q55" s="122"/>
    </row>
    <row r="56" spans="1:18" ht="14.5" customHeight="1" x14ac:dyDescent="0.35">
      <c r="A56" s="116" t="s">
        <v>44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51"/>
      <c r="P56" s="51"/>
      <c r="Q56" s="51"/>
      <c r="R56" s="51"/>
    </row>
    <row r="57" spans="1:18" ht="30" customHeight="1" x14ac:dyDescent="0.35">
      <c r="A57" s="56" t="s">
        <v>215</v>
      </c>
      <c r="B57" s="52">
        <v>96972</v>
      </c>
      <c r="C57" s="120" t="s">
        <v>45</v>
      </c>
      <c r="D57" s="120"/>
      <c r="E57" s="120"/>
      <c r="F57" s="120"/>
      <c r="G57" s="120"/>
      <c r="H57" s="53" t="s">
        <v>3</v>
      </c>
      <c r="I57" s="53">
        <v>20</v>
      </c>
      <c r="J57" s="63">
        <v>38.08</v>
      </c>
      <c r="K57" s="59">
        <v>0</v>
      </c>
      <c r="L57" s="61">
        <f>ROUND(K57/J57,5)</f>
        <v>0</v>
      </c>
      <c r="M57" s="64">
        <f>ROUND(J57-K57,2)</f>
        <v>38.08</v>
      </c>
      <c r="N57" s="65">
        <f>ROUND(I57*M57,2)</f>
        <v>761.6</v>
      </c>
      <c r="O57" s="186" t="str">
        <f>IF(M57&gt;J57,"Preço Acima do Estimado","-")</f>
        <v>-</v>
      </c>
      <c r="P57" s="122" t="str">
        <f>IF(O57="Preço Acima do Estimado","Ajuste o Preço, pois pode ser desclassificado!!","")</f>
        <v/>
      </c>
      <c r="Q57" s="122"/>
    </row>
    <row r="58" spans="1:18" ht="30" customHeight="1" x14ac:dyDescent="0.35">
      <c r="A58" s="56" t="s">
        <v>216</v>
      </c>
      <c r="B58" s="52">
        <v>96984</v>
      </c>
      <c r="C58" s="120" t="s">
        <v>46</v>
      </c>
      <c r="D58" s="120"/>
      <c r="E58" s="120"/>
      <c r="F58" s="120"/>
      <c r="G58" s="120"/>
      <c r="H58" s="53" t="s">
        <v>9</v>
      </c>
      <c r="I58" s="53">
        <v>20</v>
      </c>
      <c r="J58" s="63">
        <v>48.66</v>
      </c>
      <c r="K58" s="59">
        <v>0</v>
      </c>
      <c r="L58" s="61">
        <f>ROUND(K58/J58,5)</f>
        <v>0</v>
      </c>
      <c r="M58" s="64">
        <f>ROUND(J58-K58,2)</f>
        <v>48.66</v>
      </c>
      <c r="N58" s="65">
        <f>ROUND(I58*M58,2)</f>
        <v>973.2</v>
      </c>
      <c r="O58" s="186" t="str">
        <f>IF(M58&gt;J58,"Preço Acima do Estimado","-")</f>
        <v>-</v>
      </c>
      <c r="P58" s="122" t="str">
        <f>IF(O58="Preço Acima do Estimado","Ajuste o Preço, pois pode ser desclassificado!!","")</f>
        <v/>
      </c>
      <c r="Q58" s="122"/>
    </row>
    <row r="59" spans="1:18" ht="30" customHeight="1" x14ac:dyDescent="0.35">
      <c r="A59" s="68">
        <v>9</v>
      </c>
      <c r="B59" s="123" t="s">
        <v>47</v>
      </c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66">
        <f>ROUND(SUM(N60:N61),2)</f>
        <v>691.1</v>
      </c>
    </row>
    <row r="60" spans="1:18" ht="30" customHeight="1" x14ac:dyDescent="0.35">
      <c r="A60" s="56" t="s">
        <v>112</v>
      </c>
      <c r="B60" s="52">
        <v>101908</v>
      </c>
      <c r="C60" s="120" t="s">
        <v>180</v>
      </c>
      <c r="D60" s="120"/>
      <c r="E60" s="120"/>
      <c r="F60" s="120"/>
      <c r="G60" s="120"/>
      <c r="H60" s="52" t="s">
        <v>9</v>
      </c>
      <c r="I60" s="52">
        <v>2</v>
      </c>
      <c r="J60" s="63">
        <v>143.18</v>
      </c>
      <c r="K60" s="59">
        <v>0</v>
      </c>
      <c r="L60" s="61">
        <f>ROUND(K60/J60,5)</f>
        <v>0</v>
      </c>
      <c r="M60" s="64">
        <f>ROUND(J60-K60,2)</f>
        <v>143.18</v>
      </c>
      <c r="N60" s="65">
        <f>ROUND(I60*M60,2)</f>
        <v>286.36</v>
      </c>
      <c r="O60" s="186" t="str">
        <f>IF(M60&gt;J60,"Preço Acima do Estimado","-")</f>
        <v>-</v>
      </c>
      <c r="P60" s="122" t="str">
        <f>IF(O60="Preço Acima do Estimado","Ajuste o Preço, pois pode ser desclassificado!!","")</f>
        <v/>
      </c>
      <c r="Q60" s="122"/>
    </row>
    <row r="61" spans="1:18" ht="30" customHeight="1" x14ac:dyDescent="0.35">
      <c r="A61" s="56" t="s">
        <v>217</v>
      </c>
      <c r="B61" s="52">
        <v>101907</v>
      </c>
      <c r="C61" s="120" t="s">
        <v>181</v>
      </c>
      <c r="D61" s="120"/>
      <c r="E61" s="120"/>
      <c r="F61" s="120"/>
      <c r="G61" s="120"/>
      <c r="H61" s="52" t="s">
        <v>9</v>
      </c>
      <c r="I61" s="52">
        <v>1</v>
      </c>
      <c r="J61" s="63">
        <v>404.74</v>
      </c>
      <c r="K61" s="59">
        <v>0</v>
      </c>
      <c r="L61" s="61">
        <f>ROUND(K61/J61,5)</f>
        <v>0</v>
      </c>
      <c r="M61" s="64">
        <f>ROUND(J61-K61,2)</f>
        <v>404.74</v>
      </c>
      <c r="N61" s="65">
        <f>ROUND(I61*M61,2)</f>
        <v>404.74</v>
      </c>
      <c r="O61" s="186" t="str">
        <f>IF(M61&gt;J61,"Preço Acima do Estimado","-")</f>
        <v>-</v>
      </c>
      <c r="P61" s="122" t="str">
        <f>IF(O61="Preço Acima do Estimado","Ajuste o Preço, pois pode ser desclassificado!!","")</f>
        <v/>
      </c>
      <c r="Q61" s="122"/>
    </row>
    <row r="62" spans="1:18" ht="30" customHeight="1" x14ac:dyDescent="0.35">
      <c r="A62" s="68">
        <v>10</v>
      </c>
      <c r="B62" s="121" t="s">
        <v>48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66">
        <f>ROUND(SUM(N63:N65),2)</f>
        <v>793</v>
      </c>
    </row>
    <row r="63" spans="1:18" ht="30" customHeight="1" x14ac:dyDescent="0.35">
      <c r="A63" s="56" t="s">
        <v>218</v>
      </c>
      <c r="B63" s="52">
        <v>98297</v>
      </c>
      <c r="C63" s="120" t="s">
        <v>49</v>
      </c>
      <c r="D63" s="120"/>
      <c r="E63" s="120"/>
      <c r="F63" s="120"/>
      <c r="G63" s="120"/>
      <c r="H63" s="52" t="s">
        <v>3</v>
      </c>
      <c r="I63" s="52">
        <v>80</v>
      </c>
      <c r="J63" s="63">
        <v>3.08</v>
      </c>
      <c r="K63" s="59">
        <v>0</v>
      </c>
      <c r="L63" s="61">
        <f>ROUND(K63/J63,5)</f>
        <v>0</v>
      </c>
      <c r="M63" s="64">
        <f>ROUND(J63-K63,2)</f>
        <v>3.08</v>
      </c>
      <c r="N63" s="65">
        <f>ROUND(I63*M63,2)</f>
        <v>246.4</v>
      </c>
      <c r="O63" s="186" t="str">
        <f>IF(M63&gt;J63,"Preço Acima do Estimado","-")</f>
        <v>-</v>
      </c>
      <c r="P63" s="122" t="str">
        <f>IF(O63="Preço Acima do Estimado","Ajuste o Preço, pois pode ser desclassificado!!","")</f>
        <v/>
      </c>
      <c r="Q63" s="122"/>
    </row>
    <row r="64" spans="1:18" ht="16" customHeight="1" x14ac:dyDescent="0.35">
      <c r="A64" s="56" t="s">
        <v>219</v>
      </c>
      <c r="B64" s="52">
        <v>98307</v>
      </c>
      <c r="C64" s="120" t="s">
        <v>50</v>
      </c>
      <c r="D64" s="120"/>
      <c r="E64" s="120"/>
      <c r="F64" s="120"/>
      <c r="G64" s="120"/>
      <c r="H64" s="52" t="s">
        <v>9</v>
      </c>
      <c r="I64" s="52">
        <v>10</v>
      </c>
      <c r="J64" s="63">
        <v>32.630000000000003</v>
      </c>
      <c r="K64" s="59">
        <v>0</v>
      </c>
      <c r="L64" s="61">
        <f>ROUND(K64/J64,5)</f>
        <v>0</v>
      </c>
      <c r="M64" s="64">
        <f>ROUND(J64-K64,2)</f>
        <v>32.630000000000003</v>
      </c>
      <c r="N64" s="65">
        <f>ROUND(I64*M64,2)</f>
        <v>326.3</v>
      </c>
      <c r="O64" s="186" t="str">
        <f>IF(M64&gt;J64,"Preço Acima do Estimado","-")</f>
        <v>-</v>
      </c>
      <c r="P64" s="122" t="str">
        <f>IF(O64="Preço Acima do Estimado","Ajuste o Preço, pois pode ser desclassificado!!","")</f>
        <v/>
      </c>
      <c r="Q64" s="122"/>
    </row>
    <row r="65" spans="1:18" ht="16" customHeight="1" x14ac:dyDescent="0.35">
      <c r="A65" s="56" t="s">
        <v>113</v>
      </c>
      <c r="B65" s="52">
        <v>98308</v>
      </c>
      <c r="C65" s="120" t="s">
        <v>51</v>
      </c>
      <c r="D65" s="120"/>
      <c r="E65" s="120"/>
      <c r="F65" s="120"/>
      <c r="G65" s="120"/>
      <c r="H65" s="52" t="s">
        <v>9</v>
      </c>
      <c r="I65" s="52">
        <v>10</v>
      </c>
      <c r="J65" s="63">
        <v>22.03</v>
      </c>
      <c r="K65" s="59">
        <v>0</v>
      </c>
      <c r="L65" s="61">
        <f>ROUND(K65/J65,5)</f>
        <v>0</v>
      </c>
      <c r="M65" s="64">
        <f>ROUND(J65-K65,2)</f>
        <v>22.03</v>
      </c>
      <c r="N65" s="65">
        <f>ROUND(I65*M65,2)</f>
        <v>220.3</v>
      </c>
      <c r="O65" s="186" t="str">
        <f>IF(M65&gt;J65,"Preço Acima do Estimado","-")</f>
        <v>-</v>
      </c>
      <c r="P65" s="122" t="str">
        <f>IF(O65="Preço Acima do Estimado","Ajuste o Preço, pois pode ser desclassificado!!","")</f>
        <v/>
      </c>
      <c r="Q65" s="122"/>
    </row>
    <row r="66" spans="1:18" ht="30" customHeight="1" x14ac:dyDescent="0.35">
      <c r="A66" s="68">
        <v>11</v>
      </c>
      <c r="B66" s="121" t="s">
        <v>52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66">
        <f>ROUND(SUM(N67:N76),2)</f>
        <v>1701.63</v>
      </c>
    </row>
    <row r="67" spans="1:18" ht="30" customHeight="1" x14ac:dyDescent="0.35">
      <c r="A67" s="56" t="s">
        <v>220</v>
      </c>
      <c r="B67" s="52">
        <v>89356</v>
      </c>
      <c r="C67" s="120" t="s">
        <v>53</v>
      </c>
      <c r="D67" s="120"/>
      <c r="E67" s="120"/>
      <c r="F67" s="120"/>
      <c r="G67" s="120"/>
      <c r="H67" s="52" t="s">
        <v>3</v>
      </c>
      <c r="I67" s="52">
        <v>5</v>
      </c>
      <c r="J67" s="62">
        <v>15.92</v>
      </c>
      <c r="K67" s="59">
        <v>0</v>
      </c>
      <c r="L67" s="61">
        <f>ROUND(K67/J67,5)</f>
        <v>0</v>
      </c>
      <c r="M67" s="64">
        <f>ROUND(J67-K67,2)</f>
        <v>15.92</v>
      </c>
      <c r="N67" s="65">
        <f>ROUND(I67*M67,2)</f>
        <v>79.599999999999994</v>
      </c>
      <c r="O67" s="186" t="str">
        <f>IF(M67&gt;J67,"Preço Acima do Estimado","-")</f>
        <v>-</v>
      </c>
      <c r="P67" s="122" t="str">
        <f>IF(O67="Preço Acima do Estimado","Ajuste o Preço, pois pode ser desclassificado!!","")</f>
        <v/>
      </c>
      <c r="Q67" s="122"/>
    </row>
    <row r="68" spans="1:18" ht="30" customHeight="1" x14ac:dyDescent="0.35">
      <c r="A68" s="56" t="s">
        <v>221</v>
      </c>
      <c r="B68" s="52">
        <v>89512</v>
      </c>
      <c r="C68" s="120" t="s">
        <v>54</v>
      </c>
      <c r="D68" s="120"/>
      <c r="E68" s="120"/>
      <c r="F68" s="120"/>
      <c r="G68" s="120"/>
      <c r="H68" s="52" t="s">
        <v>3</v>
      </c>
      <c r="I68" s="52">
        <v>5</v>
      </c>
      <c r="J68" s="62">
        <v>45.68</v>
      </c>
      <c r="K68" s="59">
        <v>0</v>
      </c>
      <c r="L68" s="61">
        <f>ROUND(K68/J68,5)</f>
        <v>0</v>
      </c>
      <c r="M68" s="64">
        <f>ROUND(J68-K68,2)</f>
        <v>45.68</v>
      </c>
      <c r="N68" s="65">
        <f>ROUND(I68*M68,2)</f>
        <v>228.4</v>
      </c>
      <c r="O68" s="186" t="str">
        <f>IF(M68&gt;J68,"Preço Acima do Estimado","-")</f>
        <v>-</v>
      </c>
      <c r="P68" s="122" t="str">
        <f>IF(O68="Preço Acima do Estimado","Ajuste o Preço, pois pode ser desclassificado!!","")</f>
        <v/>
      </c>
      <c r="Q68" s="122"/>
    </row>
    <row r="69" spans="1:18" ht="30" customHeight="1" x14ac:dyDescent="0.35">
      <c r="A69" s="56" t="s">
        <v>222</v>
      </c>
      <c r="B69" s="52">
        <v>89711</v>
      </c>
      <c r="C69" s="120" t="s">
        <v>55</v>
      </c>
      <c r="D69" s="120"/>
      <c r="E69" s="120"/>
      <c r="F69" s="120"/>
      <c r="G69" s="120"/>
      <c r="H69" s="52" t="s">
        <v>3</v>
      </c>
      <c r="I69" s="52">
        <v>5</v>
      </c>
      <c r="J69" s="62">
        <v>13.8</v>
      </c>
      <c r="K69" s="59">
        <v>0</v>
      </c>
      <c r="L69" s="61">
        <f>ROUND(K69/J69,5)</f>
        <v>0</v>
      </c>
      <c r="M69" s="64">
        <f>ROUND(J69-K69,2)</f>
        <v>13.8</v>
      </c>
      <c r="N69" s="65">
        <f>ROUND(I69*M69,2)</f>
        <v>69</v>
      </c>
      <c r="O69" s="186" t="str">
        <f>IF(M69&gt;J69,"Preço Acima do Estimado","-")</f>
        <v>-</v>
      </c>
      <c r="P69" s="122" t="str">
        <f>IF(O69="Preço Acima do Estimado","Ajuste o Preço, pois pode ser desclassificado!!","")</f>
        <v/>
      </c>
      <c r="Q69" s="122"/>
    </row>
    <row r="70" spans="1:18" ht="46" customHeight="1" x14ac:dyDescent="0.35">
      <c r="A70" s="56" t="s">
        <v>223</v>
      </c>
      <c r="B70" s="53">
        <v>89714</v>
      </c>
      <c r="C70" s="120" t="s">
        <v>56</v>
      </c>
      <c r="D70" s="120"/>
      <c r="E70" s="120"/>
      <c r="F70" s="120"/>
      <c r="G70" s="120"/>
      <c r="H70" s="53" t="s">
        <v>3</v>
      </c>
      <c r="I70" s="53">
        <v>5</v>
      </c>
      <c r="J70" s="62">
        <v>40.36</v>
      </c>
      <c r="K70" s="59">
        <v>0</v>
      </c>
      <c r="L70" s="61">
        <f>ROUND(K70/J70,5)</f>
        <v>0</v>
      </c>
      <c r="M70" s="64">
        <f>ROUND(J70-K70,2)</f>
        <v>40.36</v>
      </c>
      <c r="N70" s="65">
        <f>ROUND(I70*M70,2)</f>
        <v>201.8</v>
      </c>
      <c r="O70" s="186" t="str">
        <f>IF(M70&gt;J70,"Preço Acima do Estimado","-")</f>
        <v>-</v>
      </c>
      <c r="P70" s="122" t="str">
        <f>IF(O70="Preço Acima do Estimado","Ajuste o Preço, pois pode ser desclassificado!!","")</f>
        <v/>
      </c>
      <c r="Q70" s="122"/>
    </row>
    <row r="71" spans="1:18" ht="60" customHeight="1" x14ac:dyDescent="0.35">
      <c r="A71" s="56" t="s">
        <v>224</v>
      </c>
      <c r="B71" s="53">
        <v>91785</v>
      </c>
      <c r="C71" s="120" t="s">
        <v>57</v>
      </c>
      <c r="D71" s="120"/>
      <c r="E71" s="120"/>
      <c r="F71" s="120"/>
      <c r="G71" s="120"/>
      <c r="H71" s="53" t="s">
        <v>3</v>
      </c>
      <c r="I71" s="53">
        <v>5</v>
      </c>
      <c r="J71" s="62">
        <v>31.92</v>
      </c>
      <c r="K71" s="59">
        <v>0</v>
      </c>
      <c r="L71" s="61">
        <f>ROUND(K71/J71,5)</f>
        <v>0</v>
      </c>
      <c r="M71" s="64">
        <f>ROUND(J71-K71,2)</f>
        <v>31.92</v>
      </c>
      <c r="N71" s="65">
        <f>ROUND(I71*M71,2)</f>
        <v>159.6</v>
      </c>
      <c r="O71" s="186" t="str">
        <f>IF(M71&gt;J71,"Preço Acima do Estimado","-")</f>
        <v>-</v>
      </c>
      <c r="P71" s="122" t="str">
        <f>IF(O71="Preço Acima do Estimado","Ajuste o Preço, pois pode ser desclassificado!!","")</f>
        <v/>
      </c>
      <c r="Q71" s="122"/>
    </row>
    <row r="72" spans="1:18" x14ac:dyDescent="0.35">
      <c r="A72" s="113" t="s">
        <v>191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51"/>
      <c r="P72" s="51"/>
      <c r="Q72" s="51"/>
      <c r="R72" s="51"/>
    </row>
    <row r="73" spans="1:18" ht="30" customHeight="1" x14ac:dyDescent="0.35">
      <c r="A73" s="56" t="s">
        <v>225</v>
      </c>
      <c r="B73" s="52">
        <v>100858</v>
      </c>
      <c r="C73" s="120" t="s">
        <v>182</v>
      </c>
      <c r="D73" s="120"/>
      <c r="E73" s="120"/>
      <c r="F73" s="120"/>
      <c r="G73" s="120"/>
      <c r="H73" s="53" t="s">
        <v>9</v>
      </c>
      <c r="I73" s="53">
        <v>1</v>
      </c>
      <c r="J73" s="63">
        <v>474.33</v>
      </c>
      <c r="K73" s="59">
        <v>0</v>
      </c>
      <c r="L73" s="61">
        <f>ROUND(K73/J73,5)</f>
        <v>0</v>
      </c>
      <c r="M73" s="64">
        <f>ROUND(J73-K73,2)</f>
        <v>474.33</v>
      </c>
      <c r="N73" s="65">
        <f>ROUND(I73*M73,2)</f>
        <v>474.33</v>
      </c>
      <c r="O73" s="186" t="str">
        <f>IF(M73&gt;J73,"Preço Acima do Estimado","-")</f>
        <v>-</v>
      </c>
      <c r="P73" s="122" t="str">
        <f>IF(O73="Preço Acima do Estimado","Ajuste o Preço, pois pode ser desclassificado!!","")</f>
        <v/>
      </c>
      <c r="Q73" s="122"/>
    </row>
    <row r="74" spans="1:18" ht="30" customHeight="1" x14ac:dyDescent="0.35">
      <c r="A74" s="56" t="s">
        <v>114</v>
      </c>
      <c r="B74" s="53">
        <v>86881</v>
      </c>
      <c r="C74" s="120" t="s">
        <v>58</v>
      </c>
      <c r="D74" s="120"/>
      <c r="E74" s="120"/>
      <c r="F74" s="120"/>
      <c r="G74" s="120"/>
      <c r="H74" s="53" t="s">
        <v>9</v>
      </c>
      <c r="I74" s="53">
        <v>1</v>
      </c>
      <c r="J74" s="63">
        <v>154.19</v>
      </c>
      <c r="K74" s="59">
        <v>0</v>
      </c>
      <c r="L74" s="61">
        <f>ROUND(K74/J74,5)</f>
        <v>0</v>
      </c>
      <c r="M74" s="64">
        <f>ROUND(J74-K74,2)</f>
        <v>154.19</v>
      </c>
      <c r="N74" s="65">
        <f>ROUND(I74*M74,2)</f>
        <v>154.19</v>
      </c>
      <c r="O74" s="186" t="str">
        <f>IF(M74&gt;J74,"Preço Acima do Estimado","-")</f>
        <v>-</v>
      </c>
      <c r="P74" s="122" t="str">
        <f>IF(O74="Preço Acima do Estimado","Ajuste o Preço, pois pode ser desclassificado!!","")</f>
        <v/>
      </c>
      <c r="Q74" s="122"/>
    </row>
    <row r="75" spans="1:18" ht="30" customHeight="1" x14ac:dyDescent="0.35">
      <c r="A75" s="56" t="s">
        <v>226</v>
      </c>
      <c r="B75" s="53">
        <v>86888</v>
      </c>
      <c r="C75" s="120" t="s">
        <v>59</v>
      </c>
      <c r="D75" s="120"/>
      <c r="E75" s="120"/>
      <c r="F75" s="120"/>
      <c r="G75" s="120"/>
      <c r="H75" s="53" t="s">
        <v>9</v>
      </c>
      <c r="I75" s="53">
        <v>1</v>
      </c>
      <c r="J75" s="63">
        <v>275.10000000000002</v>
      </c>
      <c r="K75" s="59">
        <v>0</v>
      </c>
      <c r="L75" s="61">
        <f>ROUND(K75/J75,5)</f>
        <v>0</v>
      </c>
      <c r="M75" s="64">
        <f>ROUND(J75-K75,2)</f>
        <v>275.10000000000002</v>
      </c>
      <c r="N75" s="65">
        <f>ROUND(I75*M75,2)</f>
        <v>275.10000000000002</v>
      </c>
      <c r="O75" s="186" t="str">
        <f>IF(M75&gt;J75,"Preço Acima do Estimado","-")</f>
        <v>-</v>
      </c>
      <c r="P75" s="122" t="str">
        <f>IF(O75="Preço Acima do Estimado","Ajuste o Preço, pois pode ser desclassificado!!","")</f>
        <v/>
      </c>
      <c r="Q75" s="122"/>
    </row>
    <row r="76" spans="1:18" ht="30" customHeight="1" x14ac:dyDescent="0.35">
      <c r="A76" s="56" t="s">
        <v>115</v>
      </c>
      <c r="B76" s="53">
        <v>86906</v>
      </c>
      <c r="C76" s="120" t="s">
        <v>60</v>
      </c>
      <c r="D76" s="120"/>
      <c r="E76" s="120"/>
      <c r="F76" s="120"/>
      <c r="G76" s="120"/>
      <c r="H76" s="53" t="s">
        <v>9</v>
      </c>
      <c r="I76" s="53">
        <v>1</v>
      </c>
      <c r="J76" s="63">
        <v>59.61</v>
      </c>
      <c r="K76" s="59">
        <v>0</v>
      </c>
      <c r="L76" s="61">
        <f>ROUND(K76/J76,5)</f>
        <v>0</v>
      </c>
      <c r="M76" s="64">
        <f>ROUND(J76-K76,2)</f>
        <v>59.61</v>
      </c>
      <c r="N76" s="65">
        <f>ROUND(I76*M76,2)</f>
        <v>59.61</v>
      </c>
      <c r="O76" s="186" t="str">
        <f>IF(M76&gt;J76,"Preço Acima do Estimado","-")</f>
        <v>-</v>
      </c>
      <c r="P76" s="122" t="str">
        <f>IF(O76="Preço Acima do Estimado","Ajuste o Preço, pois pode ser desclassificado!!","")</f>
        <v/>
      </c>
      <c r="Q76" s="122"/>
    </row>
    <row r="77" spans="1:18" ht="30" customHeight="1" x14ac:dyDescent="0.35">
      <c r="A77" s="68">
        <v>12</v>
      </c>
      <c r="B77" s="121" t="s">
        <v>61</v>
      </c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66">
        <f>ROUND(SUM(N78:N81),2)</f>
        <v>1329.22</v>
      </c>
    </row>
    <row r="78" spans="1:18" ht="30" customHeight="1" x14ac:dyDescent="0.35">
      <c r="A78" s="56" t="s">
        <v>116</v>
      </c>
      <c r="B78" s="52">
        <v>90443</v>
      </c>
      <c r="C78" s="120" t="s">
        <v>62</v>
      </c>
      <c r="D78" s="120"/>
      <c r="E78" s="120"/>
      <c r="F78" s="120"/>
      <c r="G78" s="120"/>
      <c r="H78" s="52" t="s">
        <v>3</v>
      </c>
      <c r="I78" s="52">
        <v>8</v>
      </c>
      <c r="J78" s="63">
        <v>9.43</v>
      </c>
      <c r="K78" s="59">
        <v>0</v>
      </c>
      <c r="L78" s="61">
        <f>ROUND(K78/J78,5)</f>
        <v>0</v>
      </c>
      <c r="M78" s="64">
        <f>ROUND(J78-K78,2)</f>
        <v>9.43</v>
      </c>
      <c r="N78" s="65">
        <f>ROUND(I78*M78,2)</f>
        <v>75.44</v>
      </c>
      <c r="O78" s="186" t="str">
        <f>IF(M78&gt;J78,"Preço Acima do Estimado","-")</f>
        <v>-</v>
      </c>
      <c r="P78" s="122" t="str">
        <f>IF(O78="Preço Acima do Estimado","Ajuste o Preço, pois pode ser desclassificado!!","")</f>
        <v/>
      </c>
      <c r="Q78" s="122"/>
    </row>
    <row r="79" spans="1:18" ht="30" customHeight="1" x14ac:dyDescent="0.35">
      <c r="A79" s="56" t="s">
        <v>227</v>
      </c>
      <c r="B79" s="52">
        <v>90444</v>
      </c>
      <c r="C79" s="120" t="s">
        <v>63</v>
      </c>
      <c r="D79" s="120"/>
      <c r="E79" s="120"/>
      <c r="F79" s="120"/>
      <c r="G79" s="120"/>
      <c r="H79" s="52" t="s">
        <v>3</v>
      </c>
      <c r="I79" s="52">
        <v>8</v>
      </c>
      <c r="J79" s="63">
        <v>22.68</v>
      </c>
      <c r="K79" s="59">
        <v>0</v>
      </c>
      <c r="L79" s="61">
        <f>ROUND(K79/J79,5)</f>
        <v>0</v>
      </c>
      <c r="M79" s="64">
        <f>ROUND(J79-K79,2)</f>
        <v>22.68</v>
      </c>
      <c r="N79" s="65">
        <f>ROUND(I79*M79,2)</f>
        <v>181.44</v>
      </c>
      <c r="O79" s="186" t="str">
        <f>IF(M79&gt;J79,"Preço Acima do Estimado","-")</f>
        <v>-</v>
      </c>
      <c r="P79" s="122" t="str">
        <f>IF(O79="Preço Acima do Estimado","Ajuste o Preço, pois pode ser desclassificado!!","")</f>
        <v/>
      </c>
      <c r="Q79" s="122"/>
    </row>
    <row r="80" spans="1:18" ht="30" customHeight="1" x14ac:dyDescent="0.35">
      <c r="A80" s="56" t="s">
        <v>228</v>
      </c>
      <c r="B80" s="52">
        <v>90447</v>
      </c>
      <c r="C80" s="120" t="s">
        <v>64</v>
      </c>
      <c r="D80" s="120"/>
      <c r="E80" s="120"/>
      <c r="F80" s="120"/>
      <c r="G80" s="120"/>
      <c r="H80" s="52" t="s">
        <v>3</v>
      </c>
      <c r="I80" s="52">
        <v>8</v>
      </c>
      <c r="J80" s="63">
        <v>5.38</v>
      </c>
      <c r="K80" s="59">
        <v>0</v>
      </c>
      <c r="L80" s="61">
        <f>ROUND(K80/J80,5)</f>
        <v>0</v>
      </c>
      <c r="M80" s="64">
        <f>ROUND(J80-K80,2)</f>
        <v>5.38</v>
      </c>
      <c r="N80" s="65">
        <f>ROUND(I80*M80,2)</f>
        <v>43.04</v>
      </c>
      <c r="O80" s="186" t="str">
        <f>IF(M80&gt;J80,"Preço Acima do Estimado","-")</f>
        <v>-</v>
      </c>
      <c r="P80" s="122" t="str">
        <f>IF(O80="Preço Acima do Estimado","Ajuste o Preço, pois pode ser desclassificado!!","")</f>
        <v/>
      </c>
      <c r="Q80" s="122"/>
    </row>
    <row r="81" spans="1:17" ht="46" customHeight="1" x14ac:dyDescent="0.35">
      <c r="A81" s="56" t="s">
        <v>229</v>
      </c>
      <c r="B81" s="52">
        <v>94483</v>
      </c>
      <c r="C81" s="120" t="s">
        <v>65</v>
      </c>
      <c r="D81" s="120"/>
      <c r="E81" s="120"/>
      <c r="F81" s="120"/>
      <c r="G81" s="120"/>
      <c r="H81" s="52" t="s">
        <v>9</v>
      </c>
      <c r="I81" s="52">
        <v>1</v>
      </c>
      <c r="J81" s="63">
        <v>1029.3</v>
      </c>
      <c r="K81" s="59">
        <v>0</v>
      </c>
      <c r="L81" s="61">
        <f>ROUND(K81/J81,5)</f>
        <v>0</v>
      </c>
      <c r="M81" s="64">
        <f>ROUND(J81-K81,2)</f>
        <v>1029.3</v>
      </c>
      <c r="N81" s="65">
        <f>ROUND(I81*M81,2)</f>
        <v>1029.3</v>
      </c>
      <c r="O81" s="186" t="str">
        <f>IF(M81&gt;J81,"Preço Acima do Estimado","-")</f>
        <v>-</v>
      </c>
      <c r="P81" s="122" t="str">
        <f>IF(O81="Preço Acima do Estimado","Ajuste o Preço, pois pode ser desclassificado!!","")</f>
        <v/>
      </c>
      <c r="Q81" s="122"/>
    </row>
    <row r="82" spans="1:17" ht="30" customHeight="1" x14ac:dyDescent="0.35">
      <c r="A82" s="68">
        <v>13</v>
      </c>
      <c r="B82" s="121" t="s">
        <v>66</v>
      </c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66">
        <f>ROUND(SUM(N83:N84),2)</f>
        <v>1221.25</v>
      </c>
    </row>
    <row r="83" spans="1:17" ht="65.25" customHeight="1" x14ac:dyDescent="0.35">
      <c r="A83" s="56" t="s">
        <v>230</v>
      </c>
      <c r="B83" s="52">
        <v>87524</v>
      </c>
      <c r="C83" s="120" t="s">
        <v>67</v>
      </c>
      <c r="D83" s="120"/>
      <c r="E83" s="120"/>
      <c r="F83" s="120"/>
      <c r="G83" s="120"/>
      <c r="H83" s="53" t="s">
        <v>256</v>
      </c>
      <c r="I83" s="52">
        <v>5</v>
      </c>
      <c r="J83" s="62">
        <v>84.97</v>
      </c>
      <c r="K83" s="59">
        <v>0</v>
      </c>
      <c r="L83" s="61">
        <f>ROUND(K83/J83,5)</f>
        <v>0</v>
      </c>
      <c r="M83" s="64">
        <f>ROUND(J83-K83,2)</f>
        <v>84.97</v>
      </c>
      <c r="N83" s="65">
        <f>ROUND(I83*M83,2)</f>
        <v>424.85</v>
      </c>
      <c r="O83" s="186" t="str">
        <f>IF(M83&gt;J83,"Preço Acima do Estimado","-")</f>
        <v>-</v>
      </c>
      <c r="P83" s="122" t="str">
        <f>IF(O83="Preço Acima do Estimado","Ajuste o Preço, pois pode ser desclassificado!!","")</f>
        <v/>
      </c>
      <c r="Q83" s="122"/>
    </row>
    <row r="84" spans="1:17" ht="30" customHeight="1" x14ac:dyDescent="0.35">
      <c r="A84" s="56" t="s">
        <v>231</v>
      </c>
      <c r="B84" s="52">
        <v>101161</v>
      </c>
      <c r="C84" s="120" t="s">
        <v>183</v>
      </c>
      <c r="D84" s="120"/>
      <c r="E84" s="120"/>
      <c r="F84" s="120"/>
      <c r="G84" s="120"/>
      <c r="H84" s="53" t="s">
        <v>256</v>
      </c>
      <c r="I84" s="52">
        <v>5</v>
      </c>
      <c r="J84" s="62">
        <v>159.28</v>
      </c>
      <c r="K84" s="59">
        <v>0</v>
      </c>
      <c r="L84" s="61">
        <f>ROUND(K84/J84,5)</f>
        <v>0</v>
      </c>
      <c r="M84" s="64">
        <f>ROUND(J84-K84,2)</f>
        <v>159.28</v>
      </c>
      <c r="N84" s="65">
        <f>ROUND(I84*M84,2)</f>
        <v>796.4</v>
      </c>
      <c r="O84" s="186" t="str">
        <f>IF(M84&gt;J84,"Preço Acima do Estimado","-")</f>
        <v>-</v>
      </c>
      <c r="P84" s="122" t="str">
        <f>IF(O84="Preço Acima do Estimado","Ajuste o Preço, pois pode ser desclassificado!!","")</f>
        <v/>
      </c>
      <c r="Q84" s="122"/>
    </row>
    <row r="85" spans="1:17" ht="30" customHeight="1" x14ac:dyDescent="0.35">
      <c r="A85" s="68">
        <v>14</v>
      </c>
      <c r="B85" s="123" t="s">
        <v>68</v>
      </c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66">
        <f>ROUND(SUM(N86:N86),2)</f>
        <v>657.12</v>
      </c>
    </row>
    <row r="86" spans="1:17" ht="46" customHeight="1" x14ac:dyDescent="0.35">
      <c r="A86" s="56" t="s">
        <v>232</v>
      </c>
      <c r="B86" s="52">
        <v>96358</v>
      </c>
      <c r="C86" s="120" t="s">
        <v>69</v>
      </c>
      <c r="D86" s="120"/>
      <c r="E86" s="120"/>
      <c r="F86" s="120"/>
      <c r="G86" s="120"/>
      <c r="H86" s="53" t="s">
        <v>256</v>
      </c>
      <c r="I86" s="52">
        <v>8</v>
      </c>
      <c r="J86" s="63">
        <v>82.14</v>
      </c>
      <c r="K86" s="59">
        <v>0</v>
      </c>
      <c r="L86" s="61">
        <f>ROUND(K86/J86,5)</f>
        <v>0</v>
      </c>
      <c r="M86" s="64">
        <f>ROUND(J86-K86,2)</f>
        <v>82.14</v>
      </c>
      <c r="N86" s="65">
        <f>ROUND(I86*M86,2)</f>
        <v>657.12</v>
      </c>
      <c r="O86" s="186" t="str">
        <f>IF(M86&gt;J86,"Preço Acima do Estimado","-")</f>
        <v>-</v>
      </c>
      <c r="P86" s="122" t="str">
        <f>IF(O86="Preço Acima do Estimado","Ajuste o Preço, pois pode ser desclassificado!!","")</f>
        <v/>
      </c>
      <c r="Q86" s="122"/>
    </row>
    <row r="87" spans="1:17" ht="30" customHeight="1" x14ac:dyDescent="0.35">
      <c r="A87" s="68">
        <v>15</v>
      </c>
      <c r="B87" s="121" t="s">
        <v>70</v>
      </c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66">
        <f>ROUND(SUM(N88:N95),2)</f>
        <v>3021.6</v>
      </c>
    </row>
    <row r="88" spans="1:17" ht="30" customHeight="1" x14ac:dyDescent="0.35">
      <c r="A88" s="56" t="s">
        <v>233</v>
      </c>
      <c r="B88" s="52">
        <v>88411</v>
      </c>
      <c r="C88" s="120" t="s">
        <v>71</v>
      </c>
      <c r="D88" s="120"/>
      <c r="E88" s="120"/>
      <c r="F88" s="120"/>
      <c r="G88" s="120"/>
      <c r="H88" s="53" t="s">
        <v>256</v>
      </c>
      <c r="I88" s="52">
        <v>40</v>
      </c>
      <c r="J88" s="63">
        <v>1.87</v>
      </c>
      <c r="K88" s="59">
        <v>0</v>
      </c>
      <c r="L88" s="61">
        <f t="shared" ref="L88:L95" si="4">ROUND(K88/J88,5)</f>
        <v>0</v>
      </c>
      <c r="M88" s="64">
        <f t="shared" ref="M88:M95" si="5">ROUND(J88-K88,2)</f>
        <v>1.87</v>
      </c>
      <c r="N88" s="65">
        <f t="shared" ref="N88:N95" si="6">ROUND(I88*M88,2)</f>
        <v>74.8</v>
      </c>
      <c r="O88" s="186" t="str">
        <f>IF(M88&gt;J88,"Preço Acima do Estimado","-")</f>
        <v>-</v>
      </c>
      <c r="P88" s="122" t="str">
        <f t="shared" ref="P88:P95" si="7">IF(O88="Preço Acima do Estimado","Ajuste o Preço, pois pode ser desclassificado!!","")</f>
        <v/>
      </c>
      <c r="Q88" s="122"/>
    </row>
    <row r="89" spans="1:17" ht="46" customHeight="1" x14ac:dyDescent="0.35">
      <c r="A89" s="56" t="s">
        <v>234</v>
      </c>
      <c r="B89" s="52">
        <v>88416</v>
      </c>
      <c r="C89" s="120" t="s">
        <v>72</v>
      </c>
      <c r="D89" s="120"/>
      <c r="E89" s="120"/>
      <c r="F89" s="120"/>
      <c r="G89" s="120"/>
      <c r="H89" s="53" t="s">
        <v>256</v>
      </c>
      <c r="I89" s="52">
        <v>40</v>
      </c>
      <c r="J89" s="63">
        <v>15.49</v>
      </c>
      <c r="K89" s="59">
        <v>0</v>
      </c>
      <c r="L89" s="61">
        <f t="shared" si="4"/>
        <v>0</v>
      </c>
      <c r="M89" s="64">
        <f t="shared" si="5"/>
        <v>15.49</v>
      </c>
      <c r="N89" s="65">
        <f t="shared" si="6"/>
        <v>619.6</v>
      </c>
      <c r="O89" s="186" t="str">
        <f>IF(M89&gt;J89,"Preço Acima do Estimado","-")</f>
        <v>-</v>
      </c>
      <c r="P89" s="122" t="str">
        <f t="shared" si="7"/>
        <v/>
      </c>
      <c r="Q89" s="122"/>
    </row>
    <row r="90" spans="1:17" ht="16" customHeight="1" x14ac:dyDescent="0.35">
      <c r="A90" s="56" t="s">
        <v>235</v>
      </c>
      <c r="B90" s="52">
        <v>88484</v>
      </c>
      <c r="C90" s="125" t="s">
        <v>73</v>
      </c>
      <c r="D90" s="125"/>
      <c r="E90" s="125"/>
      <c r="F90" s="125"/>
      <c r="G90" s="125"/>
      <c r="H90" s="53" t="s">
        <v>256</v>
      </c>
      <c r="I90" s="52">
        <v>40</v>
      </c>
      <c r="J90" s="63">
        <v>2.06</v>
      </c>
      <c r="K90" s="59">
        <v>0</v>
      </c>
      <c r="L90" s="61">
        <f t="shared" si="4"/>
        <v>0</v>
      </c>
      <c r="M90" s="64">
        <f t="shared" si="5"/>
        <v>2.06</v>
      </c>
      <c r="N90" s="65">
        <f t="shared" si="6"/>
        <v>82.4</v>
      </c>
      <c r="O90" s="186" t="str">
        <f>IF(M90&gt;J90,"Preço Acima do Estimado","-")</f>
        <v>-</v>
      </c>
      <c r="P90" s="122" t="str">
        <f t="shared" si="7"/>
        <v/>
      </c>
      <c r="Q90" s="122"/>
    </row>
    <row r="91" spans="1:17" ht="16" customHeight="1" x14ac:dyDescent="0.35">
      <c r="A91" s="56" t="s">
        <v>117</v>
      </c>
      <c r="B91" s="52">
        <v>88485</v>
      </c>
      <c r="C91" s="125" t="s">
        <v>74</v>
      </c>
      <c r="D91" s="125"/>
      <c r="E91" s="125"/>
      <c r="F91" s="125"/>
      <c r="G91" s="125"/>
      <c r="H91" s="53" t="s">
        <v>256</v>
      </c>
      <c r="I91" s="52">
        <v>40</v>
      </c>
      <c r="J91" s="63">
        <v>1.74</v>
      </c>
      <c r="K91" s="59">
        <v>0</v>
      </c>
      <c r="L91" s="61">
        <f t="shared" si="4"/>
        <v>0</v>
      </c>
      <c r="M91" s="64">
        <f t="shared" si="5"/>
        <v>1.74</v>
      </c>
      <c r="N91" s="65">
        <f t="shared" si="6"/>
        <v>69.599999999999994</v>
      </c>
      <c r="O91" s="186" t="str">
        <f>IF(M91&gt;J91,"Preço Acima do Estimado","-")</f>
        <v>-</v>
      </c>
      <c r="P91" s="122" t="str">
        <f t="shared" si="7"/>
        <v/>
      </c>
      <c r="Q91" s="122"/>
    </row>
    <row r="92" spans="1:17" ht="30" customHeight="1" x14ac:dyDescent="0.35">
      <c r="A92" s="56" t="s">
        <v>236</v>
      </c>
      <c r="B92" s="52">
        <v>88488</v>
      </c>
      <c r="C92" s="120" t="s">
        <v>75</v>
      </c>
      <c r="D92" s="120"/>
      <c r="E92" s="120"/>
      <c r="F92" s="120"/>
      <c r="G92" s="120"/>
      <c r="H92" s="53" t="s">
        <v>256</v>
      </c>
      <c r="I92" s="52">
        <v>40</v>
      </c>
      <c r="J92" s="63">
        <v>12.87</v>
      </c>
      <c r="K92" s="59">
        <v>0</v>
      </c>
      <c r="L92" s="61">
        <f t="shared" si="4"/>
        <v>0</v>
      </c>
      <c r="M92" s="64">
        <f t="shared" si="5"/>
        <v>12.87</v>
      </c>
      <c r="N92" s="65">
        <f t="shared" si="6"/>
        <v>514.79999999999995</v>
      </c>
      <c r="O92" s="186" t="str">
        <f>IF(M92&gt;J92,"Preço Acima do Estimado","-")</f>
        <v>-</v>
      </c>
      <c r="P92" s="122" t="str">
        <f t="shared" si="7"/>
        <v/>
      </c>
      <c r="Q92" s="122"/>
    </row>
    <row r="93" spans="1:17" ht="30" customHeight="1" x14ac:dyDescent="0.35">
      <c r="A93" s="56" t="s">
        <v>237</v>
      </c>
      <c r="B93" s="52">
        <v>88489</v>
      </c>
      <c r="C93" s="120" t="s">
        <v>76</v>
      </c>
      <c r="D93" s="120"/>
      <c r="E93" s="120"/>
      <c r="F93" s="120"/>
      <c r="G93" s="120"/>
      <c r="H93" s="53" t="s">
        <v>256</v>
      </c>
      <c r="I93" s="52">
        <v>40</v>
      </c>
      <c r="J93" s="63">
        <v>11.4</v>
      </c>
      <c r="K93" s="59">
        <v>0</v>
      </c>
      <c r="L93" s="61">
        <f t="shared" si="4"/>
        <v>0</v>
      </c>
      <c r="M93" s="64">
        <f t="shared" si="5"/>
        <v>11.4</v>
      </c>
      <c r="N93" s="65">
        <f t="shared" si="6"/>
        <v>456</v>
      </c>
      <c r="O93" s="186" t="str">
        <f>IF(M93&gt;J93,"Preço Acima do Estimado","-")</f>
        <v>-</v>
      </c>
      <c r="P93" s="122" t="str">
        <f t="shared" si="7"/>
        <v/>
      </c>
      <c r="Q93" s="122"/>
    </row>
    <row r="94" spans="1:17" ht="16" customHeight="1" x14ac:dyDescent="0.35">
      <c r="A94" s="56" t="s">
        <v>238</v>
      </c>
      <c r="B94" s="52">
        <v>88496</v>
      </c>
      <c r="C94" s="125" t="s">
        <v>77</v>
      </c>
      <c r="D94" s="125"/>
      <c r="E94" s="125"/>
      <c r="F94" s="125"/>
      <c r="G94" s="125"/>
      <c r="H94" s="53" t="s">
        <v>256</v>
      </c>
      <c r="I94" s="52">
        <v>40</v>
      </c>
      <c r="J94" s="63">
        <v>19.73</v>
      </c>
      <c r="K94" s="59">
        <v>0</v>
      </c>
      <c r="L94" s="61">
        <f t="shared" si="4"/>
        <v>0</v>
      </c>
      <c r="M94" s="64">
        <f t="shared" si="5"/>
        <v>19.73</v>
      </c>
      <c r="N94" s="65">
        <f t="shared" si="6"/>
        <v>789.2</v>
      </c>
      <c r="O94" s="186" t="str">
        <f>IF(M94&gt;J94,"Preço Acima do Estimado","-")</f>
        <v>-</v>
      </c>
      <c r="P94" s="122" t="str">
        <f t="shared" si="7"/>
        <v/>
      </c>
      <c r="Q94" s="122"/>
    </row>
    <row r="95" spans="1:17" ht="30" customHeight="1" x14ac:dyDescent="0.35">
      <c r="A95" s="56" t="s">
        <v>239</v>
      </c>
      <c r="B95" s="52">
        <v>88497</v>
      </c>
      <c r="C95" s="120" t="s">
        <v>78</v>
      </c>
      <c r="D95" s="120"/>
      <c r="E95" s="120"/>
      <c r="F95" s="120"/>
      <c r="G95" s="120"/>
      <c r="H95" s="53" t="s">
        <v>256</v>
      </c>
      <c r="I95" s="52">
        <v>40</v>
      </c>
      <c r="J95" s="63">
        <v>10.38</v>
      </c>
      <c r="K95" s="59">
        <v>0</v>
      </c>
      <c r="L95" s="61">
        <f t="shared" si="4"/>
        <v>0</v>
      </c>
      <c r="M95" s="64">
        <f t="shared" si="5"/>
        <v>10.38</v>
      </c>
      <c r="N95" s="65">
        <f t="shared" si="6"/>
        <v>415.2</v>
      </c>
      <c r="O95" s="186" t="str">
        <f>IF(M95&gt;J95,"Preço Acima do Estimado","-")</f>
        <v>-</v>
      </c>
      <c r="P95" s="122" t="str">
        <f t="shared" si="7"/>
        <v/>
      </c>
      <c r="Q95" s="122"/>
    </row>
    <row r="96" spans="1:17" ht="30" customHeight="1" x14ac:dyDescent="0.35">
      <c r="A96" s="68">
        <v>16</v>
      </c>
      <c r="B96" s="121" t="s">
        <v>79</v>
      </c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66">
        <f>ROUND(SUM(N97:N99),2)</f>
        <v>401.55</v>
      </c>
    </row>
    <row r="97" spans="1:17" ht="30" customHeight="1" x14ac:dyDescent="0.35">
      <c r="A97" s="56" t="s">
        <v>240</v>
      </c>
      <c r="B97" s="52">
        <v>87412</v>
      </c>
      <c r="C97" s="120" t="s">
        <v>80</v>
      </c>
      <c r="D97" s="120"/>
      <c r="E97" s="120"/>
      <c r="F97" s="120"/>
      <c r="G97" s="120"/>
      <c r="H97" s="53" t="s">
        <v>256</v>
      </c>
      <c r="I97" s="52">
        <v>5</v>
      </c>
      <c r="J97" s="63">
        <v>16.25</v>
      </c>
      <c r="K97" s="59">
        <v>0</v>
      </c>
      <c r="L97" s="61">
        <f>ROUND(K97/J97,5)</f>
        <v>0</v>
      </c>
      <c r="M97" s="64">
        <f>ROUND(J97-K97,2)</f>
        <v>16.25</v>
      </c>
      <c r="N97" s="65">
        <f>ROUND(I97*M97,2)</f>
        <v>81.25</v>
      </c>
      <c r="O97" s="186" t="str">
        <f>IF(M97&gt;J97,"Preço Acima do Estimado","-")</f>
        <v>-</v>
      </c>
      <c r="P97" s="122" t="str">
        <f>IF(O97="Preço Acima do Estimado","Ajuste o Preço, pois pode ser desclassificado!!","")</f>
        <v/>
      </c>
      <c r="Q97" s="122"/>
    </row>
    <row r="98" spans="1:17" ht="46" customHeight="1" x14ac:dyDescent="0.35">
      <c r="A98" s="56" t="s">
        <v>241</v>
      </c>
      <c r="B98" s="52">
        <v>87530</v>
      </c>
      <c r="C98" s="120" t="s">
        <v>81</v>
      </c>
      <c r="D98" s="120"/>
      <c r="E98" s="120"/>
      <c r="F98" s="120"/>
      <c r="G98" s="120"/>
      <c r="H98" s="53" t="s">
        <v>256</v>
      </c>
      <c r="I98" s="52">
        <v>5</v>
      </c>
      <c r="J98" s="63">
        <v>40.19</v>
      </c>
      <c r="K98" s="59">
        <v>0</v>
      </c>
      <c r="L98" s="61">
        <f>ROUND(K98/J98,5)</f>
        <v>0</v>
      </c>
      <c r="M98" s="64">
        <f>ROUND(J98-K98,2)</f>
        <v>40.19</v>
      </c>
      <c r="N98" s="65">
        <f>ROUND(I98*M98,2)</f>
        <v>200.95</v>
      </c>
      <c r="O98" s="186" t="str">
        <f>IF(M98&gt;J98,"Preço Acima do Estimado","-")</f>
        <v>-</v>
      </c>
      <c r="P98" s="122" t="str">
        <f>IF(O98="Preço Acima do Estimado","Ajuste o Preço, pois pode ser desclassificado!!","")</f>
        <v/>
      </c>
      <c r="Q98" s="122"/>
    </row>
    <row r="99" spans="1:17" ht="57.75" customHeight="1" x14ac:dyDescent="0.35">
      <c r="A99" s="56" t="s">
        <v>242</v>
      </c>
      <c r="B99" s="52">
        <v>87550</v>
      </c>
      <c r="C99" s="120" t="s">
        <v>82</v>
      </c>
      <c r="D99" s="120"/>
      <c r="E99" s="120"/>
      <c r="F99" s="120"/>
      <c r="G99" s="120"/>
      <c r="H99" s="53" t="s">
        <v>256</v>
      </c>
      <c r="I99" s="52">
        <v>5</v>
      </c>
      <c r="J99" s="63">
        <v>23.87</v>
      </c>
      <c r="K99" s="59">
        <v>0</v>
      </c>
      <c r="L99" s="61">
        <f>ROUND(K99/J99,5)</f>
        <v>0</v>
      </c>
      <c r="M99" s="64">
        <f>ROUND(J99-K99,2)</f>
        <v>23.87</v>
      </c>
      <c r="N99" s="65">
        <f>ROUND(I99*M99,2)</f>
        <v>119.35</v>
      </c>
      <c r="O99" s="186" t="str">
        <f>IF(M99&gt;J99,"Preço Acima do Estimado","-")</f>
        <v>-</v>
      </c>
      <c r="P99" s="122" t="str">
        <f>IF(O99="Preço Acima do Estimado","Ajuste o Preço, pois pode ser desclassificado!!","")</f>
        <v/>
      </c>
      <c r="Q99" s="122"/>
    </row>
    <row r="100" spans="1:17" ht="30" customHeight="1" x14ac:dyDescent="0.35">
      <c r="A100" s="68">
        <v>17</v>
      </c>
      <c r="B100" s="121" t="s">
        <v>83</v>
      </c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66">
        <f>ROUND(SUM(N101:N102),2)</f>
        <v>479.45</v>
      </c>
    </row>
    <row r="101" spans="1:17" ht="16" customHeight="1" x14ac:dyDescent="0.35">
      <c r="A101" s="56" t="s">
        <v>243</v>
      </c>
      <c r="B101" s="52">
        <v>96113</v>
      </c>
      <c r="C101" s="120" t="s">
        <v>84</v>
      </c>
      <c r="D101" s="120"/>
      <c r="E101" s="120"/>
      <c r="F101" s="120"/>
      <c r="G101" s="120"/>
      <c r="H101" s="53" t="s">
        <v>256</v>
      </c>
      <c r="I101" s="52">
        <v>5</v>
      </c>
      <c r="J101" s="63">
        <v>30.27</v>
      </c>
      <c r="K101" s="59">
        <v>0</v>
      </c>
      <c r="L101" s="61">
        <f>ROUND(K101/J101,5)</f>
        <v>0</v>
      </c>
      <c r="M101" s="64">
        <f>ROUND(J101-K101,2)</f>
        <v>30.27</v>
      </c>
      <c r="N101" s="65">
        <f>ROUND(I101*M101,2)</f>
        <v>151.35</v>
      </c>
      <c r="O101" s="186" t="str">
        <f>IF(M101&gt;J101,"Preço Acima do Estimado","-")</f>
        <v>-</v>
      </c>
      <c r="P101" s="122" t="str">
        <f>IF(O101="Preço Acima do Estimado","Ajuste o Preço, pois pode ser desclassificado!!","")</f>
        <v/>
      </c>
      <c r="Q101" s="122"/>
    </row>
    <row r="102" spans="1:17" ht="30" customHeight="1" x14ac:dyDescent="0.35">
      <c r="A102" s="56" t="s">
        <v>244</v>
      </c>
      <c r="B102" s="52">
        <v>96114</v>
      </c>
      <c r="C102" s="120" t="s">
        <v>85</v>
      </c>
      <c r="D102" s="120"/>
      <c r="E102" s="120"/>
      <c r="F102" s="120"/>
      <c r="G102" s="120"/>
      <c r="H102" s="53" t="s">
        <v>256</v>
      </c>
      <c r="I102" s="52">
        <v>5</v>
      </c>
      <c r="J102" s="63">
        <v>65.62</v>
      </c>
      <c r="K102" s="59">
        <v>0</v>
      </c>
      <c r="L102" s="61">
        <f>ROUND(K102/J102,5)</f>
        <v>0</v>
      </c>
      <c r="M102" s="64">
        <f>ROUND(J102-K102,2)</f>
        <v>65.62</v>
      </c>
      <c r="N102" s="65">
        <f>ROUND(I102*M102,2)</f>
        <v>328.1</v>
      </c>
      <c r="O102" s="186" t="str">
        <f>IF(M102&gt;J102,"Preço Acima do Estimado","-")</f>
        <v>-</v>
      </c>
      <c r="P102" s="122" t="str">
        <f>IF(O102="Preço Acima do Estimado","Ajuste o Preço, pois pode ser desclassificado!!","")</f>
        <v/>
      </c>
      <c r="Q102" s="122"/>
    </row>
    <row r="103" spans="1:17" ht="30" customHeight="1" x14ac:dyDescent="0.35">
      <c r="A103" s="68">
        <v>18</v>
      </c>
      <c r="B103" s="121" t="s">
        <v>61</v>
      </c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66">
        <f>ROUND(SUM(N104:N106),2)</f>
        <v>810.71</v>
      </c>
    </row>
    <row r="104" spans="1:17" ht="30" customHeight="1" x14ac:dyDescent="0.35">
      <c r="A104" s="56" t="s">
        <v>245</v>
      </c>
      <c r="B104" s="52">
        <v>100480</v>
      </c>
      <c r="C104" s="120" t="s">
        <v>86</v>
      </c>
      <c r="D104" s="120"/>
      <c r="E104" s="120"/>
      <c r="F104" s="120"/>
      <c r="G104" s="120"/>
      <c r="H104" s="52" t="s">
        <v>257</v>
      </c>
      <c r="I104" s="52">
        <v>0.6</v>
      </c>
      <c r="J104" s="63">
        <v>815.47</v>
      </c>
      <c r="K104" s="59">
        <v>0</v>
      </c>
      <c r="L104" s="61">
        <f>ROUND(K104/J104,5)</f>
        <v>0</v>
      </c>
      <c r="M104" s="64">
        <f>ROUND(J104-K104,2)</f>
        <v>815.47</v>
      </c>
      <c r="N104" s="65">
        <f>ROUND(I104*M104,2)</f>
        <v>489.28</v>
      </c>
      <c r="O104" s="186" t="str">
        <f>IF(M104&gt;J104,"Preço Acima do Estimado","-")</f>
        <v>-</v>
      </c>
      <c r="P104" s="122" t="str">
        <f>IF(O104="Preço Acima do Estimado","Ajuste o Preço, pois pode ser desclassificado!!","")</f>
        <v/>
      </c>
      <c r="Q104" s="122"/>
    </row>
    <row r="105" spans="1:17" ht="46" customHeight="1" x14ac:dyDescent="0.35">
      <c r="A105" s="56" t="s">
        <v>246</v>
      </c>
      <c r="B105" s="52">
        <v>100492</v>
      </c>
      <c r="C105" s="120" t="s">
        <v>87</v>
      </c>
      <c r="D105" s="120"/>
      <c r="E105" s="120"/>
      <c r="F105" s="120"/>
      <c r="G105" s="120"/>
      <c r="H105" s="52" t="s">
        <v>257</v>
      </c>
      <c r="I105" s="52">
        <v>0.3</v>
      </c>
      <c r="J105" s="63">
        <v>638.11</v>
      </c>
      <c r="K105" s="59">
        <v>0</v>
      </c>
      <c r="L105" s="61">
        <f>ROUND(K105/J105,5)</f>
        <v>0</v>
      </c>
      <c r="M105" s="64">
        <f>ROUND(J105-K105,2)</f>
        <v>638.11</v>
      </c>
      <c r="N105" s="65">
        <f>ROUND(I105*M105,2)</f>
        <v>191.43</v>
      </c>
      <c r="O105" s="186" t="str">
        <f>IF(M105&gt;J105,"Preço Acima do Estimado","-")</f>
        <v>-</v>
      </c>
      <c r="P105" s="122" t="str">
        <f>IF(O105="Preço Acima do Estimado","Ajuste o Preço, pois pode ser desclassificado!!","")</f>
        <v/>
      </c>
      <c r="Q105" s="122"/>
    </row>
    <row r="106" spans="1:17" ht="30" customHeight="1" x14ac:dyDescent="0.35">
      <c r="A106" s="56" t="s">
        <v>247</v>
      </c>
      <c r="B106" s="52">
        <v>99808</v>
      </c>
      <c r="C106" s="120" t="s">
        <v>88</v>
      </c>
      <c r="D106" s="120"/>
      <c r="E106" s="120"/>
      <c r="F106" s="120"/>
      <c r="G106" s="120"/>
      <c r="H106" s="52" t="s">
        <v>256</v>
      </c>
      <c r="I106" s="52">
        <v>50</v>
      </c>
      <c r="J106" s="63">
        <v>2.6</v>
      </c>
      <c r="K106" s="59">
        <v>0</v>
      </c>
      <c r="L106" s="61">
        <f>ROUND(K106/J106,5)</f>
        <v>0</v>
      </c>
      <c r="M106" s="64">
        <f>ROUND(J106-K106,2)</f>
        <v>2.6</v>
      </c>
      <c r="N106" s="65">
        <f>ROUND(I106*M106,2)</f>
        <v>130</v>
      </c>
      <c r="O106" s="186" t="str">
        <f>IF(M106&gt;J106,"Preço Acima do Estimado","-")</f>
        <v>-</v>
      </c>
      <c r="P106" s="122" t="str">
        <f>IF(O106="Preço Acima do Estimado","Ajuste o Preço, pois pode ser desclassificado!!","")</f>
        <v/>
      </c>
      <c r="Q106" s="122"/>
    </row>
    <row r="107" spans="1:17" ht="30" customHeight="1" x14ac:dyDescent="0.35">
      <c r="A107" s="68">
        <v>19</v>
      </c>
      <c r="B107" s="121" t="s">
        <v>89</v>
      </c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66">
        <f>ROUND(SUM(N108:N117),2)</f>
        <v>966</v>
      </c>
    </row>
    <row r="108" spans="1:17" ht="30" customHeight="1" x14ac:dyDescent="0.35">
      <c r="A108" s="56" t="s">
        <v>118</v>
      </c>
      <c r="B108" s="52">
        <v>97622</v>
      </c>
      <c r="C108" s="120" t="s">
        <v>90</v>
      </c>
      <c r="D108" s="120"/>
      <c r="E108" s="120"/>
      <c r="F108" s="120"/>
      <c r="G108" s="120"/>
      <c r="H108" s="52" t="s">
        <v>257</v>
      </c>
      <c r="I108" s="52">
        <v>5</v>
      </c>
      <c r="J108" s="63">
        <v>40.64</v>
      </c>
      <c r="K108" s="59">
        <v>0</v>
      </c>
      <c r="L108" s="61">
        <f t="shared" ref="L108:L117" si="8">ROUND(K108/J108,5)</f>
        <v>0</v>
      </c>
      <c r="M108" s="64">
        <f t="shared" ref="M108:M117" si="9">ROUND(J108-K108,2)</f>
        <v>40.64</v>
      </c>
      <c r="N108" s="65">
        <f t="shared" ref="N108:N117" si="10">ROUND(I108*M108,2)</f>
        <v>203.2</v>
      </c>
      <c r="O108" s="186" t="str">
        <f>IF(M108&gt;J108,"Preço Acima do Estimado","-")</f>
        <v>-</v>
      </c>
      <c r="P108" s="122" t="str">
        <f t="shared" ref="P108:P117" si="11">IF(O108="Preço Acima do Estimado","Ajuste o Preço, pois pode ser desclassificado!!","")</f>
        <v/>
      </c>
      <c r="Q108" s="122"/>
    </row>
    <row r="109" spans="1:17" ht="30" customHeight="1" x14ac:dyDescent="0.35">
      <c r="A109" s="56" t="s">
        <v>119</v>
      </c>
      <c r="B109" s="52">
        <v>97631</v>
      </c>
      <c r="C109" s="120" t="s">
        <v>91</v>
      </c>
      <c r="D109" s="120"/>
      <c r="E109" s="120"/>
      <c r="F109" s="120"/>
      <c r="G109" s="120"/>
      <c r="H109" s="52" t="s">
        <v>256</v>
      </c>
      <c r="I109" s="52">
        <v>20</v>
      </c>
      <c r="J109" s="63">
        <v>2.35</v>
      </c>
      <c r="K109" s="59">
        <v>0</v>
      </c>
      <c r="L109" s="61">
        <f t="shared" si="8"/>
        <v>0</v>
      </c>
      <c r="M109" s="64">
        <f t="shared" si="9"/>
        <v>2.35</v>
      </c>
      <c r="N109" s="65">
        <f t="shared" si="10"/>
        <v>47</v>
      </c>
      <c r="O109" s="186" t="str">
        <f>IF(M109&gt;J109,"Preço Acima do Estimado","-")</f>
        <v>-</v>
      </c>
      <c r="P109" s="122" t="str">
        <f t="shared" si="11"/>
        <v/>
      </c>
      <c r="Q109" s="122"/>
    </row>
    <row r="110" spans="1:17" ht="30" customHeight="1" x14ac:dyDescent="0.35">
      <c r="A110" s="56" t="s">
        <v>248</v>
      </c>
      <c r="B110" s="52">
        <v>97640</v>
      </c>
      <c r="C110" s="120" t="s">
        <v>92</v>
      </c>
      <c r="D110" s="120"/>
      <c r="E110" s="120"/>
      <c r="F110" s="120"/>
      <c r="G110" s="120"/>
      <c r="H110" s="52" t="s">
        <v>256</v>
      </c>
      <c r="I110" s="52">
        <v>20</v>
      </c>
      <c r="J110" s="63">
        <v>1.37</v>
      </c>
      <c r="K110" s="59">
        <v>0</v>
      </c>
      <c r="L110" s="61">
        <f t="shared" si="8"/>
        <v>0</v>
      </c>
      <c r="M110" s="64">
        <f t="shared" si="9"/>
        <v>1.37</v>
      </c>
      <c r="N110" s="65">
        <f t="shared" si="10"/>
        <v>27.4</v>
      </c>
      <c r="O110" s="186" t="str">
        <f>IF(M110&gt;J110,"Preço Acima do Estimado","-")</f>
        <v>-</v>
      </c>
      <c r="P110" s="122" t="str">
        <f t="shared" si="11"/>
        <v/>
      </c>
      <c r="Q110" s="122"/>
    </row>
    <row r="111" spans="1:17" ht="30" customHeight="1" x14ac:dyDescent="0.35">
      <c r="A111" s="56" t="s">
        <v>250</v>
      </c>
      <c r="B111" s="52">
        <v>97641</v>
      </c>
      <c r="C111" s="120" t="s">
        <v>93</v>
      </c>
      <c r="D111" s="120"/>
      <c r="E111" s="120"/>
      <c r="F111" s="120"/>
      <c r="G111" s="120"/>
      <c r="H111" s="52" t="s">
        <v>256</v>
      </c>
      <c r="I111" s="52">
        <v>80</v>
      </c>
      <c r="J111" s="63">
        <v>3.54</v>
      </c>
      <c r="K111" s="59">
        <v>0</v>
      </c>
      <c r="L111" s="61">
        <f t="shared" si="8"/>
        <v>0</v>
      </c>
      <c r="M111" s="64">
        <f t="shared" si="9"/>
        <v>3.54</v>
      </c>
      <c r="N111" s="65">
        <f t="shared" si="10"/>
        <v>283.2</v>
      </c>
      <c r="O111" s="186" t="str">
        <f>IF(M111&gt;J111,"Preço Acima do Estimado","-")</f>
        <v>-</v>
      </c>
      <c r="P111" s="122" t="str">
        <f t="shared" si="11"/>
        <v/>
      </c>
      <c r="Q111" s="122"/>
    </row>
    <row r="112" spans="1:17" ht="30" customHeight="1" x14ac:dyDescent="0.35">
      <c r="A112" s="56" t="s">
        <v>249</v>
      </c>
      <c r="B112" s="52">
        <v>97660</v>
      </c>
      <c r="C112" s="120" t="s">
        <v>94</v>
      </c>
      <c r="D112" s="120"/>
      <c r="E112" s="120"/>
      <c r="F112" s="120"/>
      <c r="G112" s="120"/>
      <c r="H112" s="52" t="s">
        <v>9</v>
      </c>
      <c r="I112" s="52">
        <v>20</v>
      </c>
      <c r="J112" s="63">
        <v>0.5</v>
      </c>
      <c r="K112" s="59">
        <v>0</v>
      </c>
      <c r="L112" s="61">
        <f t="shared" si="8"/>
        <v>0</v>
      </c>
      <c r="M112" s="64">
        <f t="shared" si="9"/>
        <v>0.5</v>
      </c>
      <c r="N112" s="65">
        <f t="shared" si="10"/>
        <v>10</v>
      </c>
      <c r="O112" s="186" t="str">
        <f>IF(M112&gt;J112,"Preço Acima do Estimado","-")</f>
        <v>-</v>
      </c>
      <c r="P112" s="122" t="str">
        <f t="shared" si="11"/>
        <v/>
      </c>
      <c r="Q112" s="122"/>
    </row>
    <row r="113" spans="1:17" ht="30" customHeight="1" x14ac:dyDescent="0.35">
      <c r="A113" s="56" t="s">
        <v>251</v>
      </c>
      <c r="B113" s="52">
        <v>97661</v>
      </c>
      <c r="C113" s="120" t="s">
        <v>95</v>
      </c>
      <c r="D113" s="120"/>
      <c r="E113" s="120"/>
      <c r="F113" s="120"/>
      <c r="G113" s="120"/>
      <c r="H113" s="52" t="s">
        <v>3</v>
      </c>
      <c r="I113" s="52">
        <v>100</v>
      </c>
      <c r="J113" s="63">
        <v>0.5</v>
      </c>
      <c r="K113" s="59">
        <v>0</v>
      </c>
      <c r="L113" s="61">
        <f t="shared" si="8"/>
        <v>0</v>
      </c>
      <c r="M113" s="64">
        <f t="shared" si="9"/>
        <v>0.5</v>
      </c>
      <c r="N113" s="65">
        <f t="shared" si="10"/>
        <v>50</v>
      </c>
      <c r="O113" s="186" t="str">
        <f>IF(M113&gt;J113,"Preço Acima do Estimado","-")</f>
        <v>-</v>
      </c>
      <c r="P113" s="122" t="str">
        <f t="shared" si="11"/>
        <v/>
      </c>
      <c r="Q113" s="122"/>
    </row>
    <row r="114" spans="1:17" ht="30" customHeight="1" x14ac:dyDescent="0.35">
      <c r="A114" s="56" t="s">
        <v>252</v>
      </c>
      <c r="B114" s="52">
        <v>97662</v>
      </c>
      <c r="C114" s="120" t="s">
        <v>96</v>
      </c>
      <c r="D114" s="120"/>
      <c r="E114" s="120"/>
      <c r="F114" s="120"/>
      <c r="G114" s="120"/>
      <c r="H114" s="52" t="s">
        <v>3</v>
      </c>
      <c r="I114" s="52">
        <v>50</v>
      </c>
      <c r="J114" s="63">
        <v>0.34</v>
      </c>
      <c r="K114" s="59">
        <v>0</v>
      </c>
      <c r="L114" s="61">
        <f t="shared" si="8"/>
        <v>0</v>
      </c>
      <c r="M114" s="64">
        <f t="shared" si="9"/>
        <v>0.34</v>
      </c>
      <c r="N114" s="65">
        <f t="shared" si="10"/>
        <v>17</v>
      </c>
      <c r="O114" s="186" t="str">
        <f>IF(M114&gt;J114,"Preço Acima do Estimado","-")</f>
        <v>-</v>
      </c>
      <c r="P114" s="122" t="str">
        <f t="shared" si="11"/>
        <v/>
      </c>
      <c r="Q114" s="122"/>
    </row>
    <row r="115" spans="1:17" ht="16" customHeight="1" x14ac:dyDescent="0.35">
      <c r="A115" s="56" t="s">
        <v>253</v>
      </c>
      <c r="B115" s="52">
        <v>97663</v>
      </c>
      <c r="C115" s="125" t="s">
        <v>97</v>
      </c>
      <c r="D115" s="125"/>
      <c r="E115" s="125"/>
      <c r="F115" s="125"/>
      <c r="G115" s="125"/>
      <c r="H115" s="52" t="s">
        <v>9</v>
      </c>
      <c r="I115" s="52">
        <v>20</v>
      </c>
      <c r="J115" s="63">
        <v>8.66</v>
      </c>
      <c r="K115" s="59">
        <v>0</v>
      </c>
      <c r="L115" s="61">
        <f t="shared" si="8"/>
        <v>0</v>
      </c>
      <c r="M115" s="64">
        <f t="shared" si="9"/>
        <v>8.66</v>
      </c>
      <c r="N115" s="65">
        <f t="shared" si="10"/>
        <v>173.2</v>
      </c>
      <c r="O115" s="186" t="str">
        <f>IF(M115&gt;J115,"Preço Acima do Estimado","-")</f>
        <v>-</v>
      </c>
      <c r="P115" s="122" t="str">
        <f t="shared" si="11"/>
        <v/>
      </c>
      <c r="Q115" s="122"/>
    </row>
    <row r="116" spans="1:17" ht="30" customHeight="1" x14ac:dyDescent="0.35">
      <c r="A116" s="56" t="s">
        <v>254</v>
      </c>
      <c r="B116" s="52">
        <v>97665</v>
      </c>
      <c r="C116" s="120" t="s">
        <v>98</v>
      </c>
      <c r="D116" s="120"/>
      <c r="E116" s="120"/>
      <c r="F116" s="120"/>
      <c r="G116" s="120"/>
      <c r="H116" s="52" t="s">
        <v>9</v>
      </c>
      <c r="I116" s="52">
        <v>30</v>
      </c>
      <c r="J116" s="63">
        <v>0.96</v>
      </c>
      <c r="K116" s="59">
        <v>0</v>
      </c>
      <c r="L116" s="61">
        <f t="shared" si="8"/>
        <v>0</v>
      </c>
      <c r="M116" s="64">
        <f t="shared" si="9"/>
        <v>0.96</v>
      </c>
      <c r="N116" s="65">
        <f t="shared" si="10"/>
        <v>28.8</v>
      </c>
      <c r="O116" s="186" t="str">
        <f>IF(M116&gt;J116,"Preço Acima do Estimado","-")</f>
        <v>-</v>
      </c>
      <c r="P116" s="122" t="str">
        <f t="shared" si="11"/>
        <v/>
      </c>
      <c r="Q116" s="122"/>
    </row>
    <row r="117" spans="1:17" ht="30" customHeight="1" x14ac:dyDescent="0.35">
      <c r="A117" s="56" t="s">
        <v>255</v>
      </c>
      <c r="B117" s="52">
        <v>97666</v>
      </c>
      <c r="C117" s="120" t="s">
        <v>99</v>
      </c>
      <c r="D117" s="120"/>
      <c r="E117" s="120"/>
      <c r="F117" s="120"/>
      <c r="G117" s="120"/>
      <c r="H117" s="52" t="s">
        <v>9</v>
      </c>
      <c r="I117" s="52">
        <v>20</v>
      </c>
      <c r="J117" s="63">
        <v>6.31</v>
      </c>
      <c r="K117" s="59">
        <v>0</v>
      </c>
      <c r="L117" s="61">
        <f t="shared" si="8"/>
        <v>0</v>
      </c>
      <c r="M117" s="64">
        <f t="shared" si="9"/>
        <v>6.31</v>
      </c>
      <c r="N117" s="65">
        <f t="shared" si="10"/>
        <v>126.2</v>
      </c>
      <c r="O117" s="186" t="str">
        <f>IF(M117&gt;J117,"Preço Acima do Estimado","-")</f>
        <v>-</v>
      </c>
      <c r="P117" s="122" t="str">
        <f t="shared" si="11"/>
        <v/>
      </c>
      <c r="Q117" s="122"/>
    </row>
    <row r="118" spans="1:17" x14ac:dyDescent="0.3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7" x14ac:dyDescent="0.35">
      <c r="A119" s="111" t="s">
        <v>264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75">
        <f>ROUND(N107+N103+N100+N96+N87+N85+N82+N77+N66+N62+N59+N30+N26+N24+N22+N19+N15+N11+N8,2)</f>
        <v>26642.71</v>
      </c>
    </row>
    <row r="120" spans="1:17" ht="15" customHeight="1" x14ac:dyDescent="0.35">
      <c r="A120" s="117" t="s">
        <v>263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9"/>
      <c r="M120" s="74">
        <f>'BDI - Anexo I do TR'!B21</f>
        <v>0.25750000000000001</v>
      </c>
      <c r="N120" s="75">
        <f>ROUND(N119*M120,2)</f>
        <v>6860.5</v>
      </c>
    </row>
    <row r="121" spans="1:17" x14ac:dyDescent="0.35">
      <c r="A121" s="112" t="s">
        <v>265</v>
      </c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75">
        <f>ROUND(N119+N120,2)</f>
        <v>33503.21</v>
      </c>
    </row>
  </sheetData>
  <mergeCells count="212">
    <mergeCell ref="C112:G112"/>
    <mergeCell ref="C113:G113"/>
    <mergeCell ref="C114:G114"/>
    <mergeCell ref="C115:G115"/>
    <mergeCell ref="C116:G116"/>
    <mergeCell ref="C117:G117"/>
    <mergeCell ref="C106:G106"/>
    <mergeCell ref="C108:G108"/>
    <mergeCell ref="C109:G109"/>
    <mergeCell ref="C110:G110"/>
    <mergeCell ref="C101:G101"/>
    <mergeCell ref="C102:G102"/>
    <mergeCell ref="C104:G104"/>
    <mergeCell ref="C105:G105"/>
    <mergeCell ref="C111:G111"/>
    <mergeCell ref="C83:G83"/>
    <mergeCell ref="C84:G84"/>
    <mergeCell ref="C97:G97"/>
    <mergeCell ref="C98:G98"/>
    <mergeCell ref="C99:G99"/>
    <mergeCell ref="C88:G88"/>
    <mergeCell ref="C89:G89"/>
    <mergeCell ref="C90:G90"/>
    <mergeCell ref="C91:G91"/>
    <mergeCell ref="C92:G92"/>
    <mergeCell ref="C93:G93"/>
    <mergeCell ref="C94:G94"/>
    <mergeCell ref="C95:G95"/>
    <mergeCell ref="N6:N7"/>
    <mergeCell ref="C27:G27"/>
    <mergeCell ref="C28:G28"/>
    <mergeCell ref="C32:G32"/>
    <mergeCell ref="C31:G31"/>
    <mergeCell ref="C29:G29"/>
    <mergeCell ref="C63:G63"/>
    <mergeCell ref="C64:G64"/>
    <mergeCell ref="C65:G65"/>
    <mergeCell ref="C39:G39"/>
    <mergeCell ref="C41:G41"/>
    <mergeCell ref="C42:G42"/>
    <mergeCell ref="C48:G48"/>
    <mergeCell ref="C49:G49"/>
    <mergeCell ref="C50:G50"/>
    <mergeCell ref="C52:G52"/>
    <mergeCell ref="C55:G55"/>
    <mergeCell ref="C53:G53"/>
    <mergeCell ref="C54:G54"/>
    <mergeCell ref="C57:G57"/>
    <mergeCell ref="C58:G58"/>
    <mergeCell ref="C60:G60"/>
    <mergeCell ref="C61:G61"/>
    <mergeCell ref="C18:G18"/>
    <mergeCell ref="C12:G12"/>
    <mergeCell ref="C13:G13"/>
    <mergeCell ref="C14:G14"/>
    <mergeCell ref="B6:B7"/>
    <mergeCell ref="K6:L6"/>
    <mergeCell ref="A6:A7"/>
    <mergeCell ref="C6:G7"/>
    <mergeCell ref="H6:H7"/>
    <mergeCell ref="I6:I7"/>
    <mergeCell ref="C9:G9"/>
    <mergeCell ref="C10:G10"/>
    <mergeCell ref="J6:J7"/>
    <mergeCell ref="A1:N1"/>
    <mergeCell ref="A2:N2"/>
    <mergeCell ref="A3:N3"/>
    <mergeCell ref="A4:N4"/>
    <mergeCell ref="A5:N5"/>
    <mergeCell ref="M6:M7"/>
    <mergeCell ref="B96:M96"/>
    <mergeCell ref="B100:M100"/>
    <mergeCell ref="B103:M103"/>
    <mergeCell ref="C38:G38"/>
    <mergeCell ref="C35:G35"/>
    <mergeCell ref="C36:G36"/>
    <mergeCell ref="C37:G37"/>
    <mergeCell ref="C44:G44"/>
    <mergeCell ref="C45:G45"/>
    <mergeCell ref="C46:G46"/>
    <mergeCell ref="C47:G47"/>
    <mergeCell ref="C25:G25"/>
    <mergeCell ref="C20:G20"/>
    <mergeCell ref="C33:G33"/>
    <mergeCell ref="C23:G23"/>
    <mergeCell ref="C21:G21"/>
    <mergeCell ref="C16:G16"/>
    <mergeCell ref="C17:G17"/>
    <mergeCell ref="P9:Q9"/>
    <mergeCell ref="P10:Q10"/>
    <mergeCell ref="P12:Q12"/>
    <mergeCell ref="P13:Q13"/>
    <mergeCell ref="P14:Q14"/>
    <mergeCell ref="P16:Q16"/>
    <mergeCell ref="P17:Q17"/>
    <mergeCell ref="P18:Q18"/>
    <mergeCell ref="P20:Q20"/>
    <mergeCell ref="P21:Q21"/>
    <mergeCell ref="P23:Q23"/>
    <mergeCell ref="P25:Q25"/>
    <mergeCell ref="P27:Q27"/>
    <mergeCell ref="P28:Q28"/>
    <mergeCell ref="P29:Q29"/>
    <mergeCell ref="P31:Q31"/>
    <mergeCell ref="P32:Q32"/>
    <mergeCell ref="P33:Q33"/>
    <mergeCell ref="P35:Q35"/>
    <mergeCell ref="P36:Q36"/>
    <mergeCell ref="P37:Q37"/>
    <mergeCell ref="P38:Q38"/>
    <mergeCell ref="P39:Q39"/>
    <mergeCell ref="P41:Q41"/>
    <mergeCell ref="P42:Q42"/>
    <mergeCell ref="P44:Q44"/>
    <mergeCell ref="P45:Q45"/>
    <mergeCell ref="P46:Q46"/>
    <mergeCell ref="P47:Q47"/>
    <mergeCell ref="P48:Q48"/>
    <mergeCell ref="P49:Q49"/>
    <mergeCell ref="P50:Q50"/>
    <mergeCell ref="P52:Q52"/>
    <mergeCell ref="P53:Q53"/>
    <mergeCell ref="P54:Q54"/>
    <mergeCell ref="P55:Q55"/>
    <mergeCell ref="P57:Q57"/>
    <mergeCell ref="P58:Q58"/>
    <mergeCell ref="P60:Q60"/>
    <mergeCell ref="P61:Q61"/>
    <mergeCell ref="P63:Q63"/>
    <mergeCell ref="P64:Q64"/>
    <mergeCell ref="P65:Q65"/>
    <mergeCell ref="P67:Q67"/>
    <mergeCell ref="P68:Q68"/>
    <mergeCell ref="P69:Q69"/>
    <mergeCell ref="P70:Q70"/>
    <mergeCell ref="P71:Q71"/>
    <mergeCell ref="P73:Q73"/>
    <mergeCell ref="P74:Q74"/>
    <mergeCell ref="P75:Q75"/>
    <mergeCell ref="P76:Q76"/>
    <mergeCell ref="P78:Q78"/>
    <mergeCell ref="P79:Q79"/>
    <mergeCell ref="P80:Q80"/>
    <mergeCell ref="P81:Q81"/>
    <mergeCell ref="P83:Q83"/>
    <mergeCell ref="P84:Q84"/>
    <mergeCell ref="P86:Q86"/>
    <mergeCell ref="P88:Q88"/>
    <mergeCell ref="P89:Q89"/>
    <mergeCell ref="P90:Q90"/>
    <mergeCell ref="P91:Q91"/>
    <mergeCell ref="P110:Q110"/>
    <mergeCell ref="P111:Q111"/>
    <mergeCell ref="P112:Q112"/>
    <mergeCell ref="P113:Q113"/>
    <mergeCell ref="P92:Q92"/>
    <mergeCell ref="P93:Q93"/>
    <mergeCell ref="P94:Q94"/>
    <mergeCell ref="P95:Q95"/>
    <mergeCell ref="P97:Q97"/>
    <mergeCell ref="P98:Q98"/>
    <mergeCell ref="P99:Q99"/>
    <mergeCell ref="P101:Q101"/>
    <mergeCell ref="P102:Q102"/>
    <mergeCell ref="P114:Q114"/>
    <mergeCell ref="P115:Q115"/>
    <mergeCell ref="P116:Q116"/>
    <mergeCell ref="P117:Q117"/>
    <mergeCell ref="B8:M8"/>
    <mergeCell ref="B11:M11"/>
    <mergeCell ref="B15:M15"/>
    <mergeCell ref="B19:M19"/>
    <mergeCell ref="B22:M22"/>
    <mergeCell ref="B24:M24"/>
    <mergeCell ref="B26:M26"/>
    <mergeCell ref="B30:M30"/>
    <mergeCell ref="B59:M59"/>
    <mergeCell ref="B62:M62"/>
    <mergeCell ref="B66:M66"/>
    <mergeCell ref="B77:M77"/>
    <mergeCell ref="B82:M82"/>
    <mergeCell ref="B85:M85"/>
    <mergeCell ref="B87:M87"/>
    <mergeCell ref="P104:Q104"/>
    <mergeCell ref="P105:Q105"/>
    <mergeCell ref="P106:Q106"/>
    <mergeCell ref="P108:Q108"/>
    <mergeCell ref="P109:Q109"/>
    <mergeCell ref="A119:M119"/>
    <mergeCell ref="A121:M121"/>
    <mergeCell ref="A34:N34"/>
    <mergeCell ref="A40:N40"/>
    <mergeCell ref="A43:N43"/>
    <mergeCell ref="A51:N51"/>
    <mergeCell ref="A56:N56"/>
    <mergeCell ref="A72:N72"/>
    <mergeCell ref="A120:L120"/>
    <mergeCell ref="C74:G74"/>
    <mergeCell ref="C73:G73"/>
    <mergeCell ref="B107:M107"/>
    <mergeCell ref="C78:G78"/>
    <mergeCell ref="C79:G79"/>
    <mergeCell ref="C80:G80"/>
    <mergeCell ref="C75:G75"/>
    <mergeCell ref="C76:G76"/>
    <mergeCell ref="C70:G70"/>
    <mergeCell ref="C71:G71"/>
    <mergeCell ref="C68:G68"/>
    <mergeCell ref="C69:G69"/>
    <mergeCell ref="C67:G67"/>
    <mergeCell ref="C86:G86"/>
    <mergeCell ref="C81:G81"/>
  </mergeCells>
  <conditionalFormatting sqref="O9">
    <cfRule type="containsText" dxfId="170" priority="169" operator="containsText" text="Preço Acima do Estimado">
      <formula>NOT(ISERROR(SEARCH("Preço Acima do Estimado",O9)))</formula>
    </cfRule>
  </conditionalFormatting>
  <conditionalFormatting sqref="O10">
    <cfRule type="containsText" dxfId="84" priority="84" operator="containsText" text="Preço Acima do Estimado">
      <formula>NOT(ISERROR(SEARCH("Preço Acima do Estimado",O10)))</formula>
    </cfRule>
  </conditionalFormatting>
  <conditionalFormatting sqref="O12">
    <cfRule type="containsText" dxfId="83" priority="83" operator="containsText" text="Preço Acima do Estimado">
      <formula>NOT(ISERROR(SEARCH("Preço Acima do Estimado",O12)))</formula>
    </cfRule>
  </conditionalFormatting>
  <conditionalFormatting sqref="O13">
    <cfRule type="containsText" dxfId="82" priority="82" operator="containsText" text="Preço Acima do Estimado">
      <formula>NOT(ISERROR(SEARCH("Preço Acima do Estimado",O13)))</formula>
    </cfRule>
  </conditionalFormatting>
  <conditionalFormatting sqref="O14">
    <cfRule type="containsText" dxfId="81" priority="81" operator="containsText" text="Preço Acima do Estimado">
      <formula>NOT(ISERROR(SEARCH("Preço Acima do Estimado",O14)))</formula>
    </cfRule>
  </conditionalFormatting>
  <conditionalFormatting sqref="O16">
    <cfRule type="containsText" dxfId="80" priority="80" operator="containsText" text="Preço Acima do Estimado">
      <formula>NOT(ISERROR(SEARCH("Preço Acima do Estimado",O16)))</formula>
    </cfRule>
  </conditionalFormatting>
  <conditionalFormatting sqref="O17">
    <cfRule type="containsText" dxfId="79" priority="79" operator="containsText" text="Preço Acima do Estimado">
      <formula>NOT(ISERROR(SEARCH("Preço Acima do Estimado",O17)))</formula>
    </cfRule>
  </conditionalFormatting>
  <conditionalFormatting sqref="O18">
    <cfRule type="containsText" dxfId="78" priority="78" operator="containsText" text="Preço Acima do Estimado">
      <formula>NOT(ISERROR(SEARCH("Preço Acima do Estimado",O18)))</formula>
    </cfRule>
  </conditionalFormatting>
  <conditionalFormatting sqref="O20">
    <cfRule type="containsText" dxfId="76" priority="77" operator="containsText" text="Preço Acima do Estimado">
      <formula>NOT(ISERROR(SEARCH("Preço Acima do Estimado",O20)))</formula>
    </cfRule>
  </conditionalFormatting>
  <conditionalFormatting sqref="O21">
    <cfRule type="containsText" dxfId="75" priority="76" operator="containsText" text="Preço Acima do Estimado">
      <formula>NOT(ISERROR(SEARCH("Preço Acima do Estimado",O21)))</formula>
    </cfRule>
  </conditionalFormatting>
  <conditionalFormatting sqref="O23">
    <cfRule type="containsText" dxfId="74" priority="75" operator="containsText" text="Preço Acima do Estimado">
      <formula>NOT(ISERROR(SEARCH("Preço Acima do Estimado",O23)))</formula>
    </cfRule>
  </conditionalFormatting>
  <conditionalFormatting sqref="O25">
    <cfRule type="containsText" dxfId="73" priority="74" operator="containsText" text="Preço Acima do Estimado">
      <formula>NOT(ISERROR(SEARCH("Preço Acima do Estimado",O25)))</formula>
    </cfRule>
  </conditionalFormatting>
  <conditionalFormatting sqref="O27">
    <cfRule type="containsText" dxfId="72" priority="73" operator="containsText" text="Preço Acima do Estimado">
      <formula>NOT(ISERROR(SEARCH("Preço Acima do Estimado",O27)))</formula>
    </cfRule>
  </conditionalFormatting>
  <conditionalFormatting sqref="O28">
    <cfRule type="containsText" dxfId="71" priority="72" operator="containsText" text="Preço Acima do Estimado">
      <formula>NOT(ISERROR(SEARCH("Preço Acima do Estimado",O28)))</formula>
    </cfRule>
  </conditionalFormatting>
  <conditionalFormatting sqref="O29">
    <cfRule type="containsText" dxfId="70" priority="71" operator="containsText" text="Preço Acima do Estimado">
      <formula>NOT(ISERROR(SEARCH("Preço Acima do Estimado",O29)))</formula>
    </cfRule>
  </conditionalFormatting>
  <conditionalFormatting sqref="O31">
    <cfRule type="containsText" dxfId="69" priority="70" operator="containsText" text="Preço Acima do Estimado">
      <formula>NOT(ISERROR(SEARCH("Preço Acima do Estimado",O31)))</formula>
    </cfRule>
  </conditionalFormatting>
  <conditionalFormatting sqref="O32">
    <cfRule type="containsText" dxfId="68" priority="69" operator="containsText" text="Preço Acima do Estimado">
      <formula>NOT(ISERROR(SEARCH("Preço Acima do Estimado",O32)))</formula>
    </cfRule>
  </conditionalFormatting>
  <conditionalFormatting sqref="O33">
    <cfRule type="containsText" dxfId="67" priority="68" operator="containsText" text="Preço Acima do Estimado">
      <formula>NOT(ISERROR(SEARCH("Preço Acima do Estimado",O33)))</formula>
    </cfRule>
  </conditionalFormatting>
  <conditionalFormatting sqref="O35">
    <cfRule type="containsText" dxfId="66" priority="67" operator="containsText" text="Preço Acima do Estimado">
      <formula>NOT(ISERROR(SEARCH("Preço Acima do Estimado",O35)))</formula>
    </cfRule>
  </conditionalFormatting>
  <conditionalFormatting sqref="O36">
    <cfRule type="containsText" dxfId="65" priority="66" operator="containsText" text="Preço Acima do Estimado">
      <formula>NOT(ISERROR(SEARCH("Preço Acima do Estimado",O36)))</formula>
    </cfRule>
  </conditionalFormatting>
  <conditionalFormatting sqref="O37">
    <cfRule type="containsText" dxfId="64" priority="65" operator="containsText" text="Preço Acima do Estimado">
      <formula>NOT(ISERROR(SEARCH("Preço Acima do Estimado",O37)))</formula>
    </cfRule>
  </conditionalFormatting>
  <conditionalFormatting sqref="O38">
    <cfRule type="containsText" dxfId="63" priority="64" operator="containsText" text="Preço Acima do Estimado">
      <formula>NOT(ISERROR(SEARCH("Preço Acima do Estimado",O38)))</formula>
    </cfRule>
  </conditionalFormatting>
  <conditionalFormatting sqref="O39">
    <cfRule type="containsText" dxfId="62" priority="63" operator="containsText" text="Preço Acima do Estimado">
      <formula>NOT(ISERROR(SEARCH("Preço Acima do Estimado",O39)))</formula>
    </cfRule>
  </conditionalFormatting>
  <conditionalFormatting sqref="O41">
    <cfRule type="containsText" dxfId="61" priority="62" operator="containsText" text="Preço Acima do Estimado">
      <formula>NOT(ISERROR(SEARCH("Preço Acima do Estimado",O41)))</formula>
    </cfRule>
  </conditionalFormatting>
  <conditionalFormatting sqref="O42">
    <cfRule type="containsText" dxfId="60" priority="61" operator="containsText" text="Preço Acima do Estimado">
      <formula>NOT(ISERROR(SEARCH("Preço Acima do Estimado",O42)))</formula>
    </cfRule>
  </conditionalFormatting>
  <conditionalFormatting sqref="O44">
    <cfRule type="containsText" dxfId="59" priority="60" operator="containsText" text="Preço Acima do Estimado">
      <formula>NOT(ISERROR(SEARCH("Preço Acima do Estimado",O44)))</formula>
    </cfRule>
  </conditionalFormatting>
  <conditionalFormatting sqref="O45">
    <cfRule type="containsText" dxfId="58" priority="59" operator="containsText" text="Preço Acima do Estimado">
      <formula>NOT(ISERROR(SEARCH("Preço Acima do Estimado",O45)))</formula>
    </cfRule>
  </conditionalFormatting>
  <conditionalFormatting sqref="O46">
    <cfRule type="containsText" dxfId="57" priority="58" operator="containsText" text="Preço Acima do Estimado">
      <formula>NOT(ISERROR(SEARCH("Preço Acima do Estimado",O46)))</formula>
    </cfRule>
  </conditionalFormatting>
  <conditionalFormatting sqref="O47">
    <cfRule type="containsText" dxfId="56" priority="57" operator="containsText" text="Preço Acima do Estimado">
      <formula>NOT(ISERROR(SEARCH("Preço Acima do Estimado",O47)))</formula>
    </cfRule>
  </conditionalFormatting>
  <conditionalFormatting sqref="O48">
    <cfRule type="containsText" dxfId="55" priority="56" operator="containsText" text="Preço Acima do Estimado">
      <formula>NOT(ISERROR(SEARCH("Preço Acima do Estimado",O48)))</formula>
    </cfRule>
  </conditionalFormatting>
  <conditionalFormatting sqref="O49">
    <cfRule type="containsText" dxfId="54" priority="55" operator="containsText" text="Preço Acima do Estimado">
      <formula>NOT(ISERROR(SEARCH("Preço Acima do Estimado",O49)))</formula>
    </cfRule>
  </conditionalFormatting>
  <conditionalFormatting sqref="O50">
    <cfRule type="containsText" dxfId="53" priority="54" operator="containsText" text="Preço Acima do Estimado">
      <formula>NOT(ISERROR(SEARCH("Preço Acima do Estimado",O50)))</formula>
    </cfRule>
  </conditionalFormatting>
  <conditionalFormatting sqref="O52">
    <cfRule type="containsText" dxfId="52" priority="53" operator="containsText" text="Preço Acima do Estimado">
      <formula>NOT(ISERROR(SEARCH("Preço Acima do Estimado",O52)))</formula>
    </cfRule>
  </conditionalFormatting>
  <conditionalFormatting sqref="O53">
    <cfRule type="containsText" dxfId="51" priority="52" operator="containsText" text="Preço Acima do Estimado">
      <formula>NOT(ISERROR(SEARCH("Preço Acima do Estimado",O53)))</formula>
    </cfRule>
  </conditionalFormatting>
  <conditionalFormatting sqref="O54">
    <cfRule type="containsText" dxfId="50" priority="51" operator="containsText" text="Preço Acima do Estimado">
      <formula>NOT(ISERROR(SEARCH("Preço Acima do Estimado",O54)))</formula>
    </cfRule>
  </conditionalFormatting>
  <conditionalFormatting sqref="O55">
    <cfRule type="containsText" dxfId="49" priority="50" operator="containsText" text="Preço Acima do Estimado">
      <formula>NOT(ISERROR(SEARCH("Preço Acima do Estimado",O55)))</formula>
    </cfRule>
  </conditionalFormatting>
  <conditionalFormatting sqref="O57">
    <cfRule type="containsText" dxfId="48" priority="49" operator="containsText" text="Preço Acima do Estimado">
      <formula>NOT(ISERROR(SEARCH("Preço Acima do Estimado",O57)))</formula>
    </cfRule>
  </conditionalFormatting>
  <conditionalFormatting sqref="O58">
    <cfRule type="containsText" dxfId="47" priority="48" operator="containsText" text="Preço Acima do Estimado">
      <formula>NOT(ISERROR(SEARCH("Preço Acima do Estimado",O58)))</formula>
    </cfRule>
  </conditionalFormatting>
  <conditionalFormatting sqref="O60">
    <cfRule type="containsText" dxfId="46" priority="47" operator="containsText" text="Preço Acima do Estimado">
      <formula>NOT(ISERROR(SEARCH("Preço Acima do Estimado",O60)))</formula>
    </cfRule>
  </conditionalFormatting>
  <conditionalFormatting sqref="O61">
    <cfRule type="containsText" dxfId="45" priority="46" operator="containsText" text="Preço Acima do Estimado">
      <formula>NOT(ISERROR(SEARCH("Preço Acima do Estimado",O61)))</formula>
    </cfRule>
  </conditionalFormatting>
  <conditionalFormatting sqref="O63">
    <cfRule type="containsText" dxfId="44" priority="45" operator="containsText" text="Preço Acima do Estimado">
      <formula>NOT(ISERROR(SEARCH("Preço Acima do Estimado",O63)))</formula>
    </cfRule>
  </conditionalFormatting>
  <conditionalFormatting sqref="O64">
    <cfRule type="containsText" dxfId="43" priority="44" operator="containsText" text="Preço Acima do Estimado">
      <formula>NOT(ISERROR(SEARCH("Preço Acima do Estimado",O64)))</formula>
    </cfRule>
  </conditionalFormatting>
  <conditionalFormatting sqref="O65">
    <cfRule type="containsText" dxfId="42" priority="43" operator="containsText" text="Preço Acima do Estimado">
      <formula>NOT(ISERROR(SEARCH("Preço Acima do Estimado",O65)))</formula>
    </cfRule>
  </conditionalFormatting>
  <conditionalFormatting sqref="O67">
    <cfRule type="containsText" dxfId="41" priority="42" operator="containsText" text="Preço Acima do Estimado">
      <formula>NOT(ISERROR(SEARCH("Preço Acima do Estimado",O67)))</formula>
    </cfRule>
  </conditionalFormatting>
  <conditionalFormatting sqref="O68">
    <cfRule type="containsText" dxfId="40" priority="41" operator="containsText" text="Preço Acima do Estimado">
      <formula>NOT(ISERROR(SEARCH("Preço Acima do Estimado",O68)))</formula>
    </cfRule>
  </conditionalFormatting>
  <conditionalFormatting sqref="O69">
    <cfRule type="containsText" dxfId="39" priority="40" operator="containsText" text="Preço Acima do Estimado">
      <formula>NOT(ISERROR(SEARCH("Preço Acima do Estimado",O69)))</formula>
    </cfRule>
  </conditionalFormatting>
  <conditionalFormatting sqref="O70">
    <cfRule type="containsText" dxfId="38" priority="39" operator="containsText" text="Preço Acima do Estimado">
      <formula>NOT(ISERROR(SEARCH("Preço Acima do Estimado",O70)))</formula>
    </cfRule>
  </conditionalFormatting>
  <conditionalFormatting sqref="O71">
    <cfRule type="containsText" dxfId="37" priority="38" operator="containsText" text="Preço Acima do Estimado">
      <formula>NOT(ISERROR(SEARCH("Preço Acima do Estimado",O71)))</formula>
    </cfRule>
  </conditionalFormatting>
  <conditionalFormatting sqref="O73">
    <cfRule type="containsText" dxfId="36" priority="37" operator="containsText" text="Preço Acima do Estimado">
      <formula>NOT(ISERROR(SEARCH("Preço Acima do Estimado",O73)))</formula>
    </cfRule>
  </conditionalFormatting>
  <conditionalFormatting sqref="O74">
    <cfRule type="containsText" dxfId="35" priority="36" operator="containsText" text="Preço Acima do Estimado">
      <formula>NOT(ISERROR(SEARCH("Preço Acima do Estimado",O74)))</formula>
    </cfRule>
  </conditionalFormatting>
  <conditionalFormatting sqref="O75">
    <cfRule type="containsText" dxfId="34" priority="35" operator="containsText" text="Preço Acima do Estimado">
      <formula>NOT(ISERROR(SEARCH("Preço Acima do Estimado",O75)))</formula>
    </cfRule>
  </conditionalFormatting>
  <conditionalFormatting sqref="O76">
    <cfRule type="containsText" dxfId="33" priority="34" operator="containsText" text="Preço Acima do Estimado">
      <formula>NOT(ISERROR(SEARCH("Preço Acima do Estimado",O76)))</formula>
    </cfRule>
  </conditionalFormatting>
  <conditionalFormatting sqref="O78">
    <cfRule type="containsText" dxfId="32" priority="33" operator="containsText" text="Preço Acima do Estimado">
      <formula>NOT(ISERROR(SEARCH("Preço Acima do Estimado",O78)))</formula>
    </cfRule>
  </conditionalFormatting>
  <conditionalFormatting sqref="O79">
    <cfRule type="containsText" dxfId="31" priority="32" operator="containsText" text="Preço Acima do Estimado">
      <formula>NOT(ISERROR(SEARCH("Preço Acima do Estimado",O79)))</formula>
    </cfRule>
  </conditionalFormatting>
  <conditionalFormatting sqref="O80">
    <cfRule type="containsText" dxfId="30" priority="31" operator="containsText" text="Preço Acima do Estimado">
      <formula>NOT(ISERROR(SEARCH("Preço Acima do Estimado",O80)))</formula>
    </cfRule>
  </conditionalFormatting>
  <conditionalFormatting sqref="O81">
    <cfRule type="containsText" dxfId="29" priority="30" operator="containsText" text="Preço Acima do Estimado">
      <formula>NOT(ISERROR(SEARCH("Preço Acima do Estimado",O81)))</formula>
    </cfRule>
  </conditionalFormatting>
  <conditionalFormatting sqref="O83">
    <cfRule type="containsText" dxfId="28" priority="29" operator="containsText" text="Preço Acima do Estimado">
      <formula>NOT(ISERROR(SEARCH("Preço Acima do Estimado",O83)))</formula>
    </cfRule>
  </conditionalFormatting>
  <conditionalFormatting sqref="O84">
    <cfRule type="containsText" dxfId="27" priority="28" operator="containsText" text="Preço Acima do Estimado">
      <formula>NOT(ISERROR(SEARCH("Preço Acima do Estimado",O84)))</formula>
    </cfRule>
  </conditionalFormatting>
  <conditionalFormatting sqref="O86">
    <cfRule type="containsText" dxfId="26" priority="27" operator="containsText" text="Preço Acima do Estimado">
      <formula>NOT(ISERROR(SEARCH("Preço Acima do Estimado",O86)))</formula>
    </cfRule>
  </conditionalFormatting>
  <conditionalFormatting sqref="O88">
    <cfRule type="containsText" dxfId="25" priority="26" operator="containsText" text="Preço Acima do Estimado">
      <formula>NOT(ISERROR(SEARCH("Preço Acima do Estimado",O88)))</formula>
    </cfRule>
  </conditionalFormatting>
  <conditionalFormatting sqref="O89">
    <cfRule type="containsText" dxfId="24" priority="25" operator="containsText" text="Preço Acima do Estimado">
      <formula>NOT(ISERROR(SEARCH("Preço Acima do Estimado",O89)))</formula>
    </cfRule>
  </conditionalFormatting>
  <conditionalFormatting sqref="O90">
    <cfRule type="containsText" dxfId="23" priority="24" operator="containsText" text="Preço Acima do Estimado">
      <formula>NOT(ISERROR(SEARCH("Preço Acima do Estimado",O90)))</formula>
    </cfRule>
  </conditionalFormatting>
  <conditionalFormatting sqref="O91">
    <cfRule type="containsText" dxfId="22" priority="23" operator="containsText" text="Preço Acima do Estimado">
      <formula>NOT(ISERROR(SEARCH("Preço Acima do Estimado",O91)))</formula>
    </cfRule>
  </conditionalFormatting>
  <conditionalFormatting sqref="O92">
    <cfRule type="containsText" dxfId="21" priority="22" operator="containsText" text="Preço Acima do Estimado">
      <formula>NOT(ISERROR(SEARCH("Preço Acima do Estimado",O92)))</formula>
    </cfRule>
  </conditionalFormatting>
  <conditionalFormatting sqref="O93">
    <cfRule type="containsText" dxfId="20" priority="21" operator="containsText" text="Preço Acima do Estimado">
      <formula>NOT(ISERROR(SEARCH("Preço Acima do Estimado",O93)))</formula>
    </cfRule>
  </conditionalFormatting>
  <conditionalFormatting sqref="O94">
    <cfRule type="containsText" dxfId="19" priority="20" operator="containsText" text="Preço Acima do Estimado">
      <formula>NOT(ISERROR(SEARCH("Preço Acima do Estimado",O94)))</formula>
    </cfRule>
  </conditionalFormatting>
  <conditionalFormatting sqref="O95">
    <cfRule type="containsText" dxfId="18" priority="19" operator="containsText" text="Preço Acima do Estimado">
      <formula>NOT(ISERROR(SEARCH("Preço Acima do Estimado",O95)))</formula>
    </cfRule>
  </conditionalFormatting>
  <conditionalFormatting sqref="O97">
    <cfRule type="containsText" dxfId="17" priority="18" operator="containsText" text="Preço Acima do Estimado">
      <formula>NOT(ISERROR(SEARCH("Preço Acima do Estimado",O97)))</formula>
    </cfRule>
  </conditionalFormatting>
  <conditionalFormatting sqref="O98">
    <cfRule type="containsText" dxfId="16" priority="17" operator="containsText" text="Preço Acima do Estimado">
      <formula>NOT(ISERROR(SEARCH("Preço Acima do Estimado",O98)))</formula>
    </cfRule>
  </conditionalFormatting>
  <conditionalFormatting sqref="O99">
    <cfRule type="containsText" dxfId="15" priority="16" operator="containsText" text="Preço Acima do Estimado">
      <formula>NOT(ISERROR(SEARCH("Preço Acima do Estimado",O99)))</formula>
    </cfRule>
  </conditionalFormatting>
  <conditionalFormatting sqref="O101">
    <cfRule type="containsText" dxfId="14" priority="15" operator="containsText" text="Preço Acima do Estimado">
      <formula>NOT(ISERROR(SEARCH("Preço Acima do Estimado",O101)))</formula>
    </cfRule>
  </conditionalFormatting>
  <conditionalFormatting sqref="O102">
    <cfRule type="containsText" dxfId="13" priority="14" operator="containsText" text="Preço Acima do Estimado">
      <formula>NOT(ISERROR(SEARCH("Preço Acima do Estimado",O102)))</formula>
    </cfRule>
  </conditionalFormatting>
  <conditionalFormatting sqref="O104">
    <cfRule type="containsText" dxfId="12" priority="13" operator="containsText" text="Preço Acima do Estimado">
      <formula>NOT(ISERROR(SEARCH("Preço Acima do Estimado",O104)))</formula>
    </cfRule>
  </conditionalFormatting>
  <conditionalFormatting sqref="O105">
    <cfRule type="containsText" dxfId="11" priority="12" operator="containsText" text="Preço Acima do Estimado">
      <formula>NOT(ISERROR(SEARCH("Preço Acima do Estimado",O105)))</formula>
    </cfRule>
  </conditionalFormatting>
  <conditionalFormatting sqref="O106">
    <cfRule type="containsText" dxfId="10" priority="11" operator="containsText" text="Preço Acima do Estimado">
      <formula>NOT(ISERROR(SEARCH("Preço Acima do Estimado",O106)))</formula>
    </cfRule>
  </conditionalFormatting>
  <conditionalFormatting sqref="O108">
    <cfRule type="containsText" dxfId="9" priority="10" operator="containsText" text="Preço Acima do Estimado">
      <formula>NOT(ISERROR(SEARCH("Preço Acima do Estimado",O108)))</formula>
    </cfRule>
  </conditionalFormatting>
  <conditionalFormatting sqref="O109">
    <cfRule type="containsText" dxfId="8" priority="9" operator="containsText" text="Preço Acima do Estimado">
      <formula>NOT(ISERROR(SEARCH("Preço Acima do Estimado",O109)))</formula>
    </cfRule>
  </conditionalFormatting>
  <conditionalFormatting sqref="O110">
    <cfRule type="containsText" dxfId="7" priority="8" operator="containsText" text="Preço Acima do Estimado">
      <formula>NOT(ISERROR(SEARCH("Preço Acima do Estimado",O110)))</formula>
    </cfRule>
  </conditionalFormatting>
  <conditionalFormatting sqref="O111">
    <cfRule type="containsText" dxfId="6" priority="7" operator="containsText" text="Preço Acima do Estimado">
      <formula>NOT(ISERROR(SEARCH("Preço Acima do Estimado",O111)))</formula>
    </cfRule>
  </conditionalFormatting>
  <conditionalFormatting sqref="O112">
    <cfRule type="containsText" dxfId="5" priority="6" operator="containsText" text="Preço Acima do Estimado">
      <formula>NOT(ISERROR(SEARCH("Preço Acima do Estimado",O112)))</formula>
    </cfRule>
  </conditionalFormatting>
  <conditionalFormatting sqref="O113">
    <cfRule type="containsText" dxfId="4" priority="5" operator="containsText" text="Preço Acima do Estimado">
      <formula>NOT(ISERROR(SEARCH("Preço Acima do Estimado",O113)))</formula>
    </cfRule>
  </conditionalFormatting>
  <conditionalFormatting sqref="O114">
    <cfRule type="containsText" dxfId="3" priority="4" operator="containsText" text="Preço Acima do Estimado">
      <formula>NOT(ISERROR(SEARCH("Preço Acima do Estimado",O114)))</formula>
    </cfRule>
  </conditionalFormatting>
  <conditionalFormatting sqref="O115">
    <cfRule type="containsText" dxfId="2" priority="3" operator="containsText" text="Preço Acima do Estimado">
      <formula>NOT(ISERROR(SEARCH("Preço Acima do Estimado",O115)))</formula>
    </cfRule>
  </conditionalFormatting>
  <conditionalFormatting sqref="O116">
    <cfRule type="containsText" dxfId="1" priority="2" operator="containsText" text="Preço Acima do Estimado">
      <formula>NOT(ISERROR(SEARCH("Preço Acima do Estimado",O116)))</formula>
    </cfRule>
  </conditionalFormatting>
  <conditionalFormatting sqref="O117">
    <cfRule type="containsText" dxfId="0" priority="1" operator="containsText" text="Preço Acima do Estimado">
      <formula>NOT(ISERROR(SEARCH("Preço Acima do Estimado",O117)))</formula>
    </cfRule>
  </conditionalFormatting>
  <pageMargins left="0.51181102362204722" right="0.51181102362204722" top="0.78740157480314965" bottom="0.78740157480314965" header="0.31496062992125984" footer="0.31496062992125984"/>
  <pageSetup paperSize="9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Todos os Itens</vt:lpstr>
      <vt:lpstr>BDI - Anexo I do TR</vt:lpstr>
      <vt:lpstr>Serviços - Anexo II do TR</vt:lpstr>
      <vt:lpstr>'Serviços - Anexo II do TR'!Area_de_impressao</vt:lpstr>
      <vt:lpstr>'Todos os Itens'!Area_de_impressao</vt:lpstr>
      <vt:lpstr>'Serviços - Anexo II do TR'!Titulos_de_impressao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Abraao Azevedo</cp:lastModifiedBy>
  <cp:lastPrinted>2021-11-10T14:27:42Z</cp:lastPrinted>
  <dcterms:created xsi:type="dcterms:W3CDTF">2019-11-11T13:48:18Z</dcterms:created>
  <dcterms:modified xsi:type="dcterms:W3CDTF">2021-11-10T14:40:03Z</dcterms:modified>
</cp:coreProperties>
</file>