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OCESSOS LICITATÓRIOS\2019\Em Andamento\PAD 554 - Contratação de empresa especializada a prestação de forma contínua dos serviços de limpeza e conservação do Coren-Am\"/>
    </mc:Choice>
  </mc:AlternateContent>
  <xr:revisionPtr revIDLastSave="0" documentId="13_ncr:1_{828C1B2E-09EA-46C2-B86C-0DC934E170AC}" xr6:coauthVersionLast="45" xr6:coauthVersionMax="45" xr10:uidLastSave="{00000000-0000-0000-0000-000000000000}"/>
  <bookViews>
    <workbookView xWindow="-110" yWindow="-110" windowWidth="19420" windowHeight="10420" tabRatio="752" xr2:uid="{00000000-000D-0000-FFFF-FFFF00000000}"/>
  </bookViews>
  <sheets>
    <sheet name="Quadro Geral" sheetId="12" r:id="rId1"/>
    <sheet name="Agente de Limpeza" sheetId="14" r:id="rId2"/>
    <sheet name="Agente Limp. Habilitado" sheetId="20" r:id="rId3"/>
    <sheet name="Uniforme Agente de Limpeza" sheetId="15" r:id="rId4"/>
    <sheet name="EPI's Agente de Limpeza" sheetId="21" r:id="rId5"/>
    <sheet name="Manut. Depre. Agt. Limp. Habil." sheetId="16" r:id="rId6"/>
    <sheet name="Custo com Material de Limpeza" sheetId="25" r:id="rId7"/>
    <sheet name="Materiais de Limpeza" sheetId="24" r:id="rId8"/>
  </sheets>
  <definedNames>
    <definedName name="_xlnm._FilterDatabase" localSheetId="7" hidden="1">'Materiais de Limpeza'!$A$2:$G$2</definedName>
    <definedName name="_xlnm.Print_Area" localSheetId="1">'Agente de Limpeza'!$A$1:$E$96</definedName>
    <definedName name="_xlnm.Print_Area" localSheetId="2">'Agente Limp. Habilitado'!$A$1:$E$97</definedName>
    <definedName name="_xlnm.Print_Area" localSheetId="6">'Custo com Material de Limpeza'!$A$1:$D$15</definedName>
    <definedName name="_xlnm.Print_Area" localSheetId="4">'EPI''s Agente de Limpeza'!$A$1:$K$7</definedName>
    <definedName name="_xlnm.Print_Area" localSheetId="5">'Manut. Depre. Agt. Limp. Habil.'!$A$1:$K$9</definedName>
    <definedName name="_xlnm.Print_Area" localSheetId="7">'Materiais de Limpeza'!$A$1:$G$35</definedName>
    <definedName name="_xlnm.Print_Area" localSheetId="0">'Quadro Geral'!$A$1:$K$13</definedName>
    <definedName name="_xlnm.Print_Area" localSheetId="3">'Uniforme Agente de Limpeza'!$A$1:$I$22</definedName>
  </definedNames>
  <calcPr calcId="191029"/>
</workbook>
</file>

<file path=xl/calcChain.xml><?xml version="1.0" encoding="utf-8"?>
<calcChain xmlns="http://schemas.openxmlformats.org/spreadsheetml/2006/main">
  <c r="G34" i="24" l="1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5" i="24"/>
  <c r="G4" i="24"/>
  <c r="G3" i="24"/>
  <c r="A4" i="24" l="1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G35" i="24"/>
  <c r="B14" i="25"/>
  <c r="B9" i="25"/>
  <c r="C4" i="25" l="1"/>
  <c r="D4" i="25" s="1"/>
  <c r="D5" i="25" s="1"/>
  <c r="A5" i="16"/>
  <c r="J5" i="16"/>
  <c r="J3" i="21"/>
  <c r="J4" i="21"/>
  <c r="J5" i="21"/>
  <c r="C5" i="25" l="1"/>
  <c r="C8" i="25" s="1"/>
  <c r="D8" i="25" s="1"/>
  <c r="J6" i="21"/>
  <c r="J7" i="21" s="1"/>
  <c r="H6" i="15"/>
  <c r="C94" i="20"/>
  <c r="C88" i="20"/>
  <c r="C84" i="20"/>
  <c r="D69" i="20"/>
  <c r="D68" i="20"/>
  <c r="D65" i="20"/>
  <c r="D66" i="20" s="1"/>
  <c r="C58" i="20"/>
  <c r="C54" i="20"/>
  <c r="C48" i="20"/>
  <c r="C44" i="20"/>
  <c r="C36" i="20"/>
  <c r="C25" i="20"/>
  <c r="D12" i="20"/>
  <c r="D13" i="20" s="1"/>
  <c r="D65" i="14"/>
  <c r="D66" i="14" s="1"/>
  <c r="D74" i="20" l="1"/>
  <c r="D74" i="14"/>
  <c r="C59" i="20"/>
  <c r="C7" i="25"/>
  <c r="C9" i="25" s="1"/>
  <c r="D39" i="20"/>
  <c r="D57" i="20"/>
  <c r="D58" i="20" s="1"/>
  <c r="D47" i="20"/>
  <c r="D48" i="20" s="1"/>
  <c r="D29" i="20"/>
  <c r="D20" i="20"/>
  <c r="D28" i="20"/>
  <c r="D19" i="20"/>
  <c r="D42" i="20"/>
  <c r="D51" i="20"/>
  <c r="D32" i="20"/>
  <c r="D40" i="20"/>
  <c r="D33" i="20"/>
  <c r="D41" i="20"/>
  <c r="D23" i="20"/>
  <c r="D31" i="20"/>
  <c r="D21" i="20"/>
  <c r="D35" i="20"/>
  <c r="D18" i="20"/>
  <c r="D22" i="20"/>
  <c r="D30" i="20"/>
  <c r="D53" i="20"/>
  <c r="D43" i="20"/>
  <c r="D34" i="20"/>
  <c r="D17" i="20"/>
  <c r="D52" i="20"/>
  <c r="D24" i="20"/>
  <c r="D7" i="25" l="1"/>
  <c r="D9" i="25" s="1"/>
  <c r="C13" i="25"/>
  <c r="D13" i="25" s="1"/>
  <c r="C12" i="25"/>
  <c r="D12" i="25" s="1"/>
  <c r="C11" i="25"/>
  <c r="D44" i="20"/>
  <c r="D25" i="20"/>
  <c r="D36" i="20"/>
  <c r="D54" i="20"/>
  <c r="D11" i="25" l="1"/>
  <c r="D14" i="25" s="1"/>
  <c r="C14" i="25"/>
  <c r="C15" i="25" s="1"/>
  <c r="D59" i="20"/>
  <c r="D61" i="20" s="1"/>
  <c r="D69" i="14"/>
  <c r="D68" i="14"/>
  <c r="D15" i="25" l="1"/>
  <c r="J9" i="12"/>
  <c r="K9" i="12" s="1"/>
  <c r="J4" i="16"/>
  <c r="J6" i="16" s="1"/>
  <c r="A15" i="15"/>
  <c r="A16" i="15" s="1"/>
  <c r="A17" i="15" s="1"/>
  <c r="H19" i="15"/>
  <c r="H18" i="15"/>
  <c r="H17" i="15"/>
  <c r="H16" i="15"/>
  <c r="H15" i="15"/>
  <c r="H14" i="15"/>
  <c r="H9" i="15"/>
  <c r="H8" i="15"/>
  <c r="H7" i="15"/>
  <c r="H5" i="15"/>
  <c r="A5" i="15"/>
  <c r="A6" i="15" s="1"/>
  <c r="A7" i="15" s="1"/>
  <c r="H4" i="15"/>
  <c r="J10" i="12" l="1"/>
  <c r="A18" i="15"/>
  <c r="A19" i="15" s="1"/>
  <c r="H20" i="15"/>
  <c r="H21" i="15" s="1"/>
  <c r="H10" i="15"/>
  <c r="H11" i="15" s="1"/>
  <c r="K10" i="12"/>
  <c r="A8" i="15"/>
  <c r="A9" i="15" s="1"/>
  <c r="J7" i="16"/>
  <c r="G6" i="12"/>
  <c r="I6" i="12"/>
  <c r="C93" i="14"/>
  <c r="C87" i="14"/>
  <c r="C83" i="14"/>
  <c r="C58" i="14"/>
  <c r="C54" i="14"/>
  <c r="C48" i="14"/>
  <c r="C44" i="14"/>
  <c r="C36" i="14"/>
  <c r="C25" i="14"/>
  <c r="D12" i="14"/>
  <c r="J8" i="16" l="1"/>
  <c r="J9" i="16" s="1"/>
  <c r="D75" i="20" s="1"/>
  <c r="H22" i="15"/>
  <c r="D13" i="14"/>
  <c r="C59" i="14"/>
  <c r="D73" i="14" l="1"/>
  <c r="D75" i="14" s="1"/>
  <c r="D73" i="20"/>
  <c r="D76" i="20" s="1"/>
  <c r="D78" i="20" s="1"/>
  <c r="D53" i="14"/>
  <c r="D39" i="14"/>
  <c r="D28" i="14"/>
  <c r="D17" i="14"/>
  <c r="D52" i="14"/>
  <c r="D35" i="14"/>
  <c r="D24" i="14"/>
  <c r="D51" i="14"/>
  <c r="D34" i="14"/>
  <c r="D23" i="14"/>
  <c r="D47" i="14"/>
  <c r="D48" i="14" s="1"/>
  <c r="D33" i="14"/>
  <c r="D22" i="14"/>
  <c r="D43" i="14"/>
  <c r="D32" i="14"/>
  <c r="D20" i="14"/>
  <c r="D42" i="14"/>
  <c r="D31" i="14"/>
  <c r="D21" i="14"/>
  <c r="D41" i="14"/>
  <c r="D30" i="14"/>
  <c r="D19" i="14"/>
  <c r="D57" i="14"/>
  <c r="D58" i="14" s="1"/>
  <c r="D40" i="14"/>
  <c r="D29" i="14"/>
  <c r="D18" i="14"/>
  <c r="D82" i="20" l="1"/>
  <c r="D83" i="20"/>
  <c r="D44" i="14"/>
  <c r="D25" i="14"/>
  <c r="D36" i="14"/>
  <c r="D54" i="14"/>
  <c r="D84" i="20" l="1"/>
  <c r="D86" i="20" s="1"/>
  <c r="D88" i="20" s="1"/>
  <c r="D91" i="20" s="1"/>
  <c r="D59" i="14"/>
  <c r="D61" i="14" s="1"/>
  <c r="D77" i="14" s="1"/>
  <c r="D82" i="14" s="1"/>
  <c r="D92" i="20" l="1"/>
  <c r="D93" i="20"/>
  <c r="D94" i="20" s="1"/>
  <c r="D96" i="20" s="1"/>
  <c r="D81" i="14"/>
  <c r="D97" i="20" l="1"/>
  <c r="H5" i="12"/>
  <c r="D83" i="14"/>
  <c r="D85" i="14" s="1"/>
  <c r="D87" i="14" l="1"/>
  <c r="D90" i="14" l="1"/>
  <c r="D91" i="14"/>
  <c r="D92" i="14"/>
  <c r="D93" i="14" l="1"/>
  <c r="D95" i="14" l="1"/>
  <c r="H4" i="12" s="1"/>
  <c r="D96" i="14" l="1"/>
  <c r="J5" i="12" l="1"/>
  <c r="K5" i="12" s="1"/>
  <c r="J4" i="12" l="1"/>
  <c r="J6" i="12" s="1"/>
  <c r="J12" i="12" s="1"/>
  <c r="J13" i="12" s="1"/>
  <c r="H6" i="12"/>
  <c r="K4" i="12" l="1"/>
  <c r="K6" i="12" s="1"/>
</calcChain>
</file>

<file path=xl/sharedStrings.xml><?xml version="1.0" encoding="utf-8"?>
<sst xmlns="http://schemas.openxmlformats.org/spreadsheetml/2006/main" count="432" uniqueCount="232">
  <si>
    <t>PLANILHA ORÇAMENTÁRIA DE REFERÊNCIA DE FORMAÇÃO DE CUSTO DE MÃO DE OBRA</t>
  </si>
  <si>
    <t>Posto</t>
  </si>
  <si>
    <t>Unidade de medida:</t>
  </si>
  <si>
    <t>Tipo de serviço:</t>
  </si>
  <si>
    <t>Quantidade total a contratar (em função da unidade de medida):</t>
  </si>
  <si>
    <t>MÃO DE OBRA VINCULADA À EXECUÇÃO CONTRATUAL</t>
  </si>
  <si>
    <t>Composição da Remuneração</t>
  </si>
  <si>
    <t>%</t>
  </si>
  <si>
    <t>Valor (R$)</t>
  </si>
  <si>
    <t>Salário Base</t>
  </si>
  <si>
    <t>Lucro</t>
  </si>
  <si>
    <t>II - ENCARGOS SOCIAIS INCIDENTES SOBRE A REMUNERAÇÃO (R$)</t>
  </si>
  <si>
    <t>I - COMPOSIÇÃO DA REMUNERAÇÃO (R$)</t>
  </si>
  <si>
    <t>GRUPO A - ENCARGOS</t>
  </si>
  <si>
    <t>A.01 SEGURIDADE SOCIAL</t>
  </si>
  <si>
    <t>A.02 FGTS</t>
  </si>
  <si>
    <t>A.03 SESI/SESC</t>
  </si>
  <si>
    <t>A.04 SENAI/SENAC</t>
  </si>
  <si>
    <t>A.05 INCRA</t>
  </si>
  <si>
    <t>A.06 SEBRAE</t>
  </si>
  <si>
    <t>A.07 Salário Educação</t>
  </si>
  <si>
    <t>A.08 Riscos Ambientais do Trabalho – RAT x FAP</t>
  </si>
  <si>
    <t>TOTAL - GRUPO A - ENCARGOS</t>
  </si>
  <si>
    <t>TOTAL DA REMUNERAÇÃO (R$)</t>
  </si>
  <si>
    <t>GRUPO B</t>
  </si>
  <si>
    <t>B.01 13º Salário</t>
  </si>
  <si>
    <t>B.02 Férias (sem o abono de 1/3)</t>
  </si>
  <si>
    <t>B.03 Aviso Prévio Trabalhado</t>
  </si>
  <si>
    <t>B.04 Auxílio Doença</t>
  </si>
  <si>
    <t>B.05 Acidente de Trabalho</t>
  </si>
  <si>
    <t>B.06 Faltas Legais</t>
  </si>
  <si>
    <t>B.07 Férias sobre Licença Maternidade</t>
  </si>
  <si>
    <t>B.08 Licença Paternidade</t>
  </si>
  <si>
    <t>TOTAL - GRUPO B</t>
  </si>
  <si>
    <t>GRUPO C</t>
  </si>
  <si>
    <t>C.01 Aviso Prévio Indenizado</t>
  </si>
  <si>
    <t>C.02 Indenização Adicional</t>
  </si>
  <si>
    <t>C.03 Indenização (rescisão sem justa causa – multa de 40% do FGTS)</t>
  </si>
  <si>
    <t>TOTAL - GRUPO C</t>
  </si>
  <si>
    <t>GRUPO D</t>
  </si>
  <si>
    <t>D.01 Incidência dos encargos do grupo A sobre o grupo B</t>
  </si>
  <si>
    <t>TOTAL - GRUPO D</t>
  </si>
  <si>
    <t>GRUPO E</t>
  </si>
  <si>
    <t>E.01 Incidência do FGTS sobre o aviso prévio indenizado</t>
  </si>
  <si>
    <t>E.02 Incidência do FGTS sobre o período médio de afastamento superior a 15 dias motivado por acidente do trabalho</t>
  </si>
  <si>
    <t>E.03 Incidência de FGTS sobre férias 1/3 constitucional</t>
  </si>
  <si>
    <t>TOTAL - GRUPO E</t>
  </si>
  <si>
    <t>GRUPO F</t>
  </si>
  <si>
    <t>F.01 Incidência dos encargos do Grupo A sobre os valores constantes da base de cálculo referente ao salário maternidade</t>
  </si>
  <si>
    <t>TOTAL - GRUPO F</t>
  </si>
  <si>
    <t>TOTAL - ENCARGOS SOCIAIS (R$)</t>
  </si>
  <si>
    <t>VALOR TOTAL DE REMUNERAÇÃO + ENCARGOS SOCIAIS (R$)</t>
  </si>
  <si>
    <t>III - INSUMOS</t>
  </si>
  <si>
    <t>Insumos</t>
  </si>
  <si>
    <t>Uniforme</t>
  </si>
  <si>
    <t>Vale transporte</t>
  </si>
  <si>
    <t>Desconto legal sobre transporte (máximo 6% do salário-base)</t>
  </si>
  <si>
    <t>TOTAL - INSUMOS (R$)</t>
  </si>
  <si>
    <t>TOTAL DE REMUNERAÇÃO + ENCARGOS SOCIAIS + INSUMOS (R$)</t>
  </si>
  <si>
    <t>LUCRO E DESPESAS INDIRETAS (LDI)</t>
  </si>
  <si>
    <t>Despesas Administrativas/Operacionais</t>
  </si>
  <si>
    <t>TOTAL - LUCRO E DESPESAS INDIRETAS</t>
  </si>
  <si>
    <t>TRIBUTAÇÃO SOBRE FATURAMENTO</t>
  </si>
  <si>
    <t>ISS</t>
  </si>
  <si>
    <t>COFINS</t>
  </si>
  <si>
    <t>PIS</t>
  </si>
  <si>
    <t>TOTAL - TRIBUTAÇÃO SOBRE FATURAMENTO</t>
  </si>
  <si>
    <t>PREÇO MENSAL PARA 1 (UM) EMPREGADO (R$)</t>
  </si>
  <si>
    <t>Item</t>
  </si>
  <si>
    <t>-</t>
  </si>
  <si>
    <t>Descrição</t>
  </si>
  <si>
    <t>Unidade de Medida</t>
  </si>
  <si>
    <t>Und.</t>
  </si>
  <si>
    <t>Par</t>
  </si>
  <si>
    <t>Qtde. Anual
(a)</t>
  </si>
  <si>
    <t>Valor Médio Unitário (R$)
(b)</t>
  </si>
  <si>
    <t>Custo Total (R$)
(c = a x b)</t>
  </si>
  <si>
    <t>Quant. Total (a)</t>
  </si>
  <si>
    <t>Uni.</t>
  </si>
  <si>
    <t>CBO:</t>
  </si>
  <si>
    <t>Convenção Coletiva de Trabalho/Acordo/ Dissídio Coletivo de Trabalho:</t>
  </si>
  <si>
    <t>Vale Refeição</t>
  </si>
  <si>
    <t>BASE DE CÁLCULO PARA TRIBUTO</t>
  </si>
  <si>
    <t>Desconto sobre o vale refeição (máximo 5% do vale refeição)</t>
  </si>
  <si>
    <t>FEMININO</t>
  </si>
  <si>
    <t>Calça</t>
  </si>
  <si>
    <t>Camisa</t>
  </si>
  <si>
    <t>Meias</t>
  </si>
  <si>
    <t>Sapato</t>
  </si>
  <si>
    <t>Crachá</t>
  </si>
  <si>
    <t>MASCULINO</t>
  </si>
  <si>
    <t>Custo Global Feminino (R$) (∑ do Custo Total) →</t>
  </si>
  <si>
    <t>EQUIPAMENTO</t>
  </si>
  <si>
    <t>PREÇO ANUAL PARA 1 (UM) POSTO (R$) - PREÇO MENSAL X 12 MESES</t>
  </si>
  <si>
    <t>Subitem</t>
  </si>
  <si>
    <t>EMPREGADO</t>
  </si>
  <si>
    <t>1.1</t>
  </si>
  <si>
    <t>1.2</t>
  </si>
  <si>
    <t>QUADRO GERAL</t>
  </si>
  <si>
    <t>Outros</t>
  </si>
  <si>
    <t>Cesta Básica</t>
  </si>
  <si>
    <t>Manutenção, depreciação de equipamentos</t>
  </si>
  <si>
    <t>C.04 Abono de Férias - 1/3 constitucional</t>
  </si>
  <si>
    <t>C.05 Abono de Férias - 1/3 constitucional sobre licença maternidade</t>
  </si>
  <si>
    <t>IV - LDI E TRIBUTAÇÃO</t>
  </si>
  <si>
    <t>TOTAL DE REMUNERAÇÃO + ENCARGOS SOCIAIS + INSUMOS + LDI (R$)</t>
  </si>
  <si>
    <t>Custo Global Masculino (R$) (∑ do Custo Total) →</t>
  </si>
  <si>
    <t>2.0</t>
  </si>
  <si>
    <t>2.1</t>
  </si>
  <si>
    <t>Quantidade de Posto
(a)</t>
  </si>
  <si>
    <t>Quantidade de Empregado por Posto
(c)</t>
  </si>
  <si>
    <t>Vlr. Unitário por Empregado R$
(b)</t>
  </si>
  <si>
    <t>Vlr. Mensal R$ (d= a x b x c)</t>
  </si>
  <si>
    <t>Vlr. Anual R$ (e= d x 12 meses)</t>
  </si>
  <si>
    <t>1.0</t>
  </si>
  <si>
    <t>Custo Mensal Feminino (R$) (Custo Global ÷ 12 meses) →</t>
  </si>
  <si>
    <t>Custo Mensal Masculino (R$) (Custo Global ÷ 12 meses) →</t>
  </si>
  <si>
    <t>Custo Médio Masculino/Feminino (R$) [(Custo Mensal Fem. + Masc.) ÷ 2] →</t>
  </si>
  <si>
    <t>Emblema da empresa e do COREN-AM</t>
  </si>
  <si>
    <t>Custo Global (R$) (∑ do Custo Total) →</t>
  </si>
  <si>
    <t>Custo Mensal com a Manutenção dos Equipamentos: (k x 83 x V0/VU) →</t>
  </si>
  <si>
    <t>Custo Mensal com a Depreciação dos Equipamentos: [Valor total dos equipamentos x (1,00-0,20)]/(12x8) →</t>
  </si>
  <si>
    <t>Custo Mensal Manut. Depre. dos Equipamentos (R$) (Custo Mensal Manutenção + Depreciação) →</t>
  </si>
  <si>
    <r>
      <t xml:space="preserve">Total Item 1.0 R$ </t>
    </r>
    <r>
      <rPr>
        <b/>
        <sz val="10"/>
        <color theme="1"/>
        <rFont val="Calibri"/>
        <family val="2"/>
      </rPr>
      <t>→</t>
    </r>
  </si>
  <si>
    <t>Vlr. Mensal R$ (a)</t>
  </si>
  <si>
    <t>Vlr. Anual R$ (b= a x 12 meses)</t>
  </si>
  <si>
    <r>
      <t xml:space="preserve">Total Item 2.0 R$ </t>
    </r>
    <r>
      <rPr>
        <b/>
        <sz val="10"/>
        <color theme="1"/>
        <rFont val="Calibri"/>
        <family val="2"/>
      </rPr>
      <t>→</t>
    </r>
  </si>
  <si>
    <r>
      <t xml:space="preserve">TOTAL MENSAL (Item 1 + 2) R$ </t>
    </r>
    <r>
      <rPr>
        <b/>
        <sz val="10"/>
        <color theme="1"/>
        <rFont val="Calibri"/>
        <family val="2"/>
      </rPr>
      <t>→</t>
    </r>
    <r>
      <rPr>
        <b/>
        <sz val="10"/>
        <color theme="1"/>
        <rFont val="Arial"/>
        <family val="2"/>
      </rPr>
      <t xml:space="preserve"> </t>
    </r>
  </si>
  <si>
    <r>
      <t xml:space="preserve">TOTAL ANUAL (TOTAL MENSAL X 12 MESES) R$ </t>
    </r>
    <r>
      <rPr>
        <b/>
        <sz val="10"/>
        <color theme="1"/>
        <rFont val="Calibri"/>
        <family val="2"/>
      </rPr>
      <t>→</t>
    </r>
  </si>
  <si>
    <t>Agente de Limpeza 44hrs Semanais</t>
  </si>
  <si>
    <t>Agente de Limpeza com Habilitação em Operar Roçadeira 44hrs Semanais</t>
  </si>
  <si>
    <t>Mão de Obra</t>
  </si>
  <si>
    <t>Materiais e Equipamentos</t>
  </si>
  <si>
    <t>5143-20</t>
  </si>
  <si>
    <t>CCT 2020/2020 - N.º Registro no MTE: AM000049/2020 - Data de Registro no MTE: 27/01/2020.</t>
  </si>
  <si>
    <t>Assistência Social e Familiar</t>
  </si>
  <si>
    <t>Programa de Qualificação Profissional</t>
  </si>
  <si>
    <t>Equipamento(s) de Proteção Individual - EPIs</t>
  </si>
  <si>
    <t>Márcar respiratória descartável p/vapores orgânicos</t>
  </si>
  <si>
    <t>Luva de vaqueta mista</t>
  </si>
  <si>
    <t>Protetor facial incolor</t>
  </si>
  <si>
    <t>Custo Global do Grupo (R$) (∑ do Custo Total) →</t>
  </si>
  <si>
    <t>Quant. Anual (a)</t>
  </si>
  <si>
    <r>
      <t xml:space="preserve">Custo Mensal de EPI's (R$) (Custo Global </t>
    </r>
    <r>
      <rPr>
        <b/>
        <sz val="10"/>
        <color theme="1"/>
        <rFont val="Calibri"/>
        <family val="2"/>
      </rPr>
      <t>÷</t>
    </r>
    <r>
      <rPr>
        <b/>
        <sz val="10"/>
        <color theme="1"/>
        <rFont val="Arial"/>
        <family val="2"/>
      </rPr>
      <t xml:space="preserve"> 12 meses) →</t>
    </r>
  </si>
  <si>
    <t>Agente de Limpeza com Habilitação em Roçadeira 44 hrs Semanais - EQUIPAMENTO</t>
  </si>
  <si>
    <t>Plano Odontológico</t>
  </si>
  <si>
    <t>Agente de Limpeza c/ Hab. Roçadeira 44hrs Semanais</t>
  </si>
  <si>
    <t>Roçadeira</t>
  </si>
  <si>
    <t>Kit de Laminas nylon, 3 e 2 pontas</t>
  </si>
  <si>
    <t>Especificação</t>
  </si>
  <si>
    <t>Marca/Similar</t>
  </si>
  <si>
    <t>Qtde Mensal</t>
  </si>
  <si>
    <t>Valor Unitário (R$)</t>
  </si>
  <si>
    <t>Total Mensal (R$)</t>
  </si>
  <si>
    <t>Agente de Limpeza 44hrs Semanais - UNIFORME</t>
  </si>
  <si>
    <t>Materiais de Limpeza</t>
  </si>
  <si>
    <t>Limpador concentrado multiuso, biodegradável, indicado para limpeza de superfícies, com diluição de até 1:20 partes de água.</t>
  </si>
  <si>
    <t>Flanela branca tamanho 40x60 cm</t>
  </si>
  <si>
    <t>Total Geral Mensal (R$)</t>
  </si>
  <si>
    <t>Custo com Material de Limpeza</t>
  </si>
  <si>
    <t>Serviços</t>
  </si>
  <si>
    <t>Valor Mensal (R$)</t>
  </si>
  <si>
    <t>Valor Anual (R$)</t>
  </si>
  <si>
    <t>Limpeza</t>
  </si>
  <si>
    <t>MATERIAL</t>
  </si>
  <si>
    <t>Lucro e Despesas Indiretas</t>
  </si>
  <si>
    <t>Despesas Indiretas</t>
  </si>
  <si>
    <t>Total LDI</t>
  </si>
  <si>
    <t>Total</t>
  </si>
  <si>
    <t>Tributação sobre Faturamento</t>
  </si>
  <si>
    <t>Total Tributação</t>
  </si>
  <si>
    <t>Custo Total do Material (R$)</t>
  </si>
  <si>
    <t>Litros</t>
  </si>
  <si>
    <t>Kg</t>
  </si>
  <si>
    <t>Ypê</t>
  </si>
  <si>
    <t>Renko</t>
  </si>
  <si>
    <t>Água sanitária de 1ª qualidade.</t>
  </si>
  <si>
    <t>Papel higiênico neutro de 1ª qualidade em rolão (300m), não reciclado, de boa qualidade, 100% fibras celulósicas, na cor branca. (pacote com 8 rolos).</t>
  </si>
  <si>
    <t>Luva de 1ª qualidade indicada para limpeza em geral, forrada, anti-derrapante e resistente.</t>
  </si>
  <si>
    <t>Sabão em pó de 1ª qualidade.</t>
  </si>
  <si>
    <t>Sabão em barra glicerinado de 1ª qualidade, pacote com 5 unidades.</t>
  </si>
  <si>
    <t>Azulim</t>
  </si>
  <si>
    <t>Esponja com dupla face multiuso</t>
  </si>
  <si>
    <t>Limpador de vidros de 1ª qualidade (janelas e esquadrias)</t>
  </si>
  <si>
    <t>Detergente para lavar louça - 500ml</t>
  </si>
  <si>
    <t xml:space="preserve">Papel toalha em bobina (20cmx200m), 100% celulose virgem e de alta absorção. </t>
  </si>
  <si>
    <t>Papel Toalha Interfolhado, Branco, 2 dobras, fardo contendo 6 (seis) pacotes com 400 folhas cada, de 23 x 21 cm, totalizando 2.400 folhas no fardo</t>
  </si>
  <si>
    <t>Rodo com 2 borrachas - 40cm de largura, com cabo</t>
  </si>
  <si>
    <t>Sabonete líquido concentrado de 1ª qualidade, formulação balanceada com hidratante.</t>
  </si>
  <si>
    <t>Pano de chão de saco alvejado especial 40x70, para limpeza de piso - cor branca</t>
  </si>
  <si>
    <t>Inseticida Spray 360 ml</t>
  </si>
  <si>
    <t xml:space="preserve">Desodorizador de ambiente Spray, fragância lavanda,  360 ml </t>
  </si>
  <si>
    <t>Álcool etílico hidratado 70º liquido de 1ª qualidade utilizado para superfícies fixas, composto por desnaturante e água.</t>
  </si>
  <si>
    <t>Álcool etílico hidratado 70º gel de 1ª qualidade utilizado para superfícies fixas, composto por desnaturante e água.</t>
  </si>
  <si>
    <t>Pastilhas sanitárias (Bloco p/ Caixa Acoplada)</t>
  </si>
  <si>
    <t>Saponáceo Liquido, embalagem com 300ml</t>
  </si>
  <si>
    <t>Vassoura de pelo sintético com 40cm de largura, com cabo</t>
  </si>
  <si>
    <t>Balde</t>
  </si>
  <si>
    <t>Pá de lixo plástica com cabo</t>
  </si>
  <si>
    <t>Escova de limpar vaso sanitário</t>
  </si>
  <si>
    <t>Desinfetante bactericida concentrado, altamente efetivo contra bactérias. Possui alto poder de ação, limpeza e desinfecção. Diluição de 1:25 até 1:100 partes de água.</t>
  </si>
  <si>
    <t>Saco para lixo reforçado capacidade 100 lt. Cor preta. (pct. C/ 100 un.), de 1ª qualidade.</t>
  </si>
  <si>
    <t>Saco para lixo reforçado capacidade 30 lt. Cor preta. (pct. C/ 100 un.), de 1ª qualidade.</t>
  </si>
  <si>
    <t>Esfregona 40cm</t>
  </si>
  <si>
    <t>Refil Esfregona para uso molhado 40cm</t>
  </si>
  <si>
    <t>Refil Esfregona para uso seco 40cm</t>
  </si>
  <si>
    <t>YDTECH</t>
  </si>
  <si>
    <t>Meyor's</t>
  </si>
  <si>
    <t>Erca Plast</t>
  </si>
  <si>
    <t>Bom Ar</t>
  </si>
  <si>
    <t>Homeflex</t>
  </si>
  <si>
    <t>Bralimpia</t>
  </si>
  <si>
    <t>Bombril</t>
  </si>
  <si>
    <t>Flabom Têxtil</t>
  </si>
  <si>
    <t>Baygon</t>
  </si>
  <si>
    <t>Start</t>
  </si>
  <si>
    <t>Proclena</t>
  </si>
  <si>
    <t>Peroba</t>
  </si>
  <si>
    <t>Monaliza</t>
  </si>
  <si>
    <t>Odim</t>
  </si>
  <si>
    <t>Big Roll</t>
  </si>
  <si>
    <t>Belipel</t>
  </si>
  <si>
    <t>Santher</t>
  </si>
  <si>
    <t>Sany</t>
  </si>
  <si>
    <t>Mop</t>
  </si>
  <si>
    <t>Condor</t>
  </si>
  <si>
    <t>Tixan</t>
  </si>
  <si>
    <t>Grava Plasticos</t>
  </si>
  <si>
    <t>Kid Lixo</t>
  </si>
  <si>
    <t>Pct</t>
  </si>
  <si>
    <t>Cx</t>
  </si>
  <si>
    <t>Lustra Móveis lavanda 200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</si>
</sst>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 applyFill="0" applyBorder="0" applyAlignment="0" applyProtection="0"/>
    <xf numFmtId="9" fontId="7" fillId="0" borderId="0" applyFont="0" applyFill="0" applyBorder="0" applyAlignment="0" applyProtection="0"/>
  </cellStyleXfs>
  <cellXfs count="14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4" fontId="8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10" fontId="3" fillId="0" borderId="1" xfId="3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10" fontId="5" fillId="0" borderId="1" xfId="3" applyNumberFormat="1" applyFont="1" applyBorder="1" applyAlignment="1">
      <alignment horizontal="center"/>
    </xf>
    <xf numFmtId="10" fontId="3" fillId="0" borderId="1" xfId="3" applyNumberFormat="1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0" fontId="9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right" vertical="center"/>
    </xf>
    <xf numFmtId="4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6" borderId="6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4">
    <cellStyle name="Normal" xfId="0" builtinId="0"/>
    <cellStyle name="Normal 2 2" xfId="1" xr:uid="{00000000-0005-0000-0000-000001000000}"/>
    <cellStyle name="Porcentagem" xfId="3" builtinId="5"/>
    <cellStyle name="Separador de milhares 2_ORÇAMENTO matureia corrigido (DEZ 2009)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view="pageBreakPreview" zoomScaleNormal="100" zoomScaleSheetLayoutView="100" workbookViewId="0">
      <selection activeCell="K18" sqref="K18"/>
    </sheetView>
  </sheetViews>
  <sheetFormatPr defaultRowHeight="14.5" x14ac:dyDescent="0.35"/>
  <cols>
    <col min="7" max="7" width="12.81640625" customWidth="1"/>
    <col min="8" max="8" width="14.1796875" customWidth="1"/>
    <col min="9" max="9" width="14" customWidth="1"/>
    <col min="10" max="10" width="12.90625" customWidth="1"/>
    <col min="11" max="11" width="13.7265625" customWidth="1"/>
  </cols>
  <sheetData>
    <row r="1" spans="1:11" x14ac:dyDescent="0.35">
      <c r="A1" s="68" t="s">
        <v>98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35">
      <c r="A2" s="3" t="s">
        <v>114</v>
      </c>
      <c r="B2" s="73" t="s">
        <v>131</v>
      </c>
      <c r="C2" s="74"/>
      <c r="D2" s="74"/>
      <c r="E2" s="74"/>
      <c r="F2" s="74"/>
      <c r="G2" s="74"/>
      <c r="H2" s="74"/>
      <c r="I2" s="74"/>
      <c r="J2" s="74"/>
      <c r="K2" s="75"/>
    </row>
    <row r="3" spans="1:11" ht="52" x14ac:dyDescent="0.35">
      <c r="A3" s="4" t="s">
        <v>94</v>
      </c>
      <c r="B3" s="69" t="s">
        <v>95</v>
      </c>
      <c r="C3" s="69"/>
      <c r="D3" s="69"/>
      <c r="E3" s="69"/>
      <c r="F3" s="69"/>
      <c r="G3" s="5" t="s">
        <v>109</v>
      </c>
      <c r="H3" s="5" t="s">
        <v>111</v>
      </c>
      <c r="I3" s="5" t="s">
        <v>110</v>
      </c>
      <c r="J3" s="5" t="s">
        <v>112</v>
      </c>
      <c r="K3" s="5" t="s">
        <v>113</v>
      </c>
    </row>
    <row r="4" spans="1:11" x14ac:dyDescent="0.35">
      <c r="A4" s="6" t="s">
        <v>96</v>
      </c>
      <c r="B4" s="70" t="s">
        <v>129</v>
      </c>
      <c r="C4" s="70"/>
      <c r="D4" s="70"/>
      <c r="E4" s="70"/>
      <c r="F4" s="70"/>
      <c r="G4" s="6">
        <v>1</v>
      </c>
      <c r="H4" s="7">
        <f>'Agente de Limpeza'!D95</f>
        <v>2876.6491516146684</v>
      </c>
      <c r="I4" s="8">
        <v>4</v>
      </c>
      <c r="J4" s="7">
        <f>G4*H4*I4</f>
        <v>11506.596606458674</v>
      </c>
      <c r="K4" s="7">
        <f t="shared" ref="K4:K5" si="0">J4*12</f>
        <v>138079.15927750408</v>
      </c>
    </row>
    <row r="5" spans="1:11" ht="26" customHeight="1" x14ac:dyDescent="0.35">
      <c r="A5" s="6" t="s">
        <v>97</v>
      </c>
      <c r="B5" s="71" t="s">
        <v>130</v>
      </c>
      <c r="C5" s="71"/>
      <c r="D5" s="71"/>
      <c r="E5" s="71"/>
      <c r="F5" s="71"/>
      <c r="G5" s="6">
        <v>1</v>
      </c>
      <c r="H5" s="7">
        <f>'Agente Limp. Habilitado'!D96</f>
        <v>3356.7845987593505</v>
      </c>
      <c r="I5" s="8">
        <v>1</v>
      </c>
      <c r="J5" s="7">
        <f>G5*H5*I5</f>
        <v>3356.7845987593505</v>
      </c>
      <c r="K5" s="7">
        <f t="shared" si="0"/>
        <v>40281.415185112208</v>
      </c>
    </row>
    <row r="6" spans="1:11" x14ac:dyDescent="0.35">
      <c r="A6" s="72" t="s">
        <v>123</v>
      </c>
      <c r="B6" s="72"/>
      <c r="C6" s="72"/>
      <c r="D6" s="72"/>
      <c r="E6" s="72"/>
      <c r="F6" s="72"/>
      <c r="G6" s="38">
        <f>SUM(G4:G5)</f>
        <v>2</v>
      </c>
      <c r="H6" s="10">
        <f>SUM(H4:H5)</f>
        <v>6233.4337503740189</v>
      </c>
      <c r="I6" s="38">
        <f>SUM(I4:I5)</f>
        <v>5</v>
      </c>
      <c r="J6" s="10">
        <f>SUM(J4:J5)</f>
        <v>14863.381205218024</v>
      </c>
      <c r="K6" s="10">
        <f>SUM(K4:K5)</f>
        <v>178360.57446261629</v>
      </c>
    </row>
    <row r="7" spans="1:11" x14ac:dyDescent="0.35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</row>
    <row r="8" spans="1:11" ht="39" x14ac:dyDescent="0.35">
      <c r="A8" s="9" t="s">
        <v>107</v>
      </c>
      <c r="B8" s="78" t="s">
        <v>132</v>
      </c>
      <c r="C8" s="78"/>
      <c r="D8" s="78"/>
      <c r="E8" s="78"/>
      <c r="F8" s="78"/>
      <c r="G8" s="78"/>
      <c r="H8" s="78"/>
      <c r="I8" s="78"/>
      <c r="J8" s="37" t="s">
        <v>124</v>
      </c>
      <c r="K8" s="37" t="s">
        <v>125</v>
      </c>
    </row>
    <row r="9" spans="1:11" x14ac:dyDescent="0.35">
      <c r="A9" s="6" t="s">
        <v>108</v>
      </c>
      <c r="B9" s="70" t="s">
        <v>159</v>
      </c>
      <c r="C9" s="70"/>
      <c r="D9" s="70"/>
      <c r="E9" s="70"/>
      <c r="F9" s="70"/>
      <c r="G9" s="70"/>
      <c r="H9" s="70"/>
      <c r="I9" s="70"/>
      <c r="J9" s="7">
        <f>'Custo com Material de Limpeza'!C15</f>
        <v>6377.16</v>
      </c>
      <c r="K9" s="7">
        <f>ROUND(J9*12,2)</f>
        <v>76525.919999999998</v>
      </c>
    </row>
    <row r="10" spans="1:11" x14ac:dyDescent="0.35">
      <c r="A10" s="79" t="s">
        <v>126</v>
      </c>
      <c r="B10" s="80"/>
      <c r="C10" s="80"/>
      <c r="D10" s="80"/>
      <c r="E10" s="80"/>
      <c r="F10" s="80"/>
      <c r="G10" s="80"/>
      <c r="H10" s="80"/>
      <c r="I10" s="81"/>
      <c r="J10" s="10">
        <f>SUM(J9)</f>
        <v>6377.16</v>
      </c>
      <c r="K10" s="10">
        <f>SUM(K9)</f>
        <v>76525.919999999998</v>
      </c>
    </row>
    <row r="11" spans="1:11" x14ac:dyDescent="0.35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11" x14ac:dyDescent="0.35">
      <c r="A12" s="76" t="s">
        <v>127</v>
      </c>
      <c r="B12" s="76"/>
      <c r="C12" s="76"/>
      <c r="D12" s="76"/>
      <c r="E12" s="76"/>
      <c r="F12" s="76"/>
      <c r="G12" s="76"/>
      <c r="H12" s="76"/>
      <c r="I12" s="76"/>
      <c r="J12" s="77">
        <f>J6+J9</f>
        <v>21240.541205218025</v>
      </c>
      <c r="K12" s="78"/>
    </row>
    <row r="13" spans="1:11" x14ac:dyDescent="0.35">
      <c r="A13" s="76" t="s">
        <v>128</v>
      </c>
      <c r="B13" s="76"/>
      <c r="C13" s="76"/>
      <c r="D13" s="76"/>
      <c r="E13" s="76"/>
      <c r="F13" s="76"/>
      <c r="G13" s="76"/>
      <c r="H13" s="76"/>
      <c r="I13" s="76"/>
      <c r="J13" s="77">
        <f>J12*12</f>
        <v>254886.49446261631</v>
      </c>
      <c r="K13" s="78"/>
    </row>
  </sheetData>
  <mergeCells count="15">
    <mergeCell ref="A13:I13"/>
    <mergeCell ref="J13:K13"/>
    <mergeCell ref="A7:K7"/>
    <mergeCell ref="B8:I8"/>
    <mergeCell ref="B9:I9"/>
    <mergeCell ref="A11:K11"/>
    <mergeCell ref="A12:I12"/>
    <mergeCell ref="J12:K12"/>
    <mergeCell ref="A10:I10"/>
    <mergeCell ref="A1:K1"/>
    <mergeCell ref="B3:F3"/>
    <mergeCell ref="B4:F4"/>
    <mergeCell ref="B5:F5"/>
    <mergeCell ref="A6:F6"/>
    <mergeCell ref="B2:K2"/>
  </mergeCells>
  <pageMargins left="0.51181102362204722" right="0.51181102362204722" top="1.1811023622047245" bottom="1.1811023622047245" header="0.31496062992125984" footer="0.31496062992125984"/>
  <pageSetup paperSize="9" scale="76" fitToHeight="0" orientation="portrait" r:id="rId1"/>
  <headerFooter>
    <oddHeader>&amp;C&amp;"Arial Black,Normal"&amp;24COREN-AM - &amp;16PLANILHA(S) DETALHADA DE CUSTO - VIGILANTE(S) ARMADO e AGENTE DE PORTARIA - 11/05/2020</oddHeader>
    <oddFooter>&amp;LRua Tapajós, 350 – Centro, Manaus-AM, 69010-150
Horário: 8h às 16 horas. 
Telefone: (92) 3232-9924
http://www.corenam.gov.br/
e-mail: selic@corenam.gov.br&amp;CPágina &amp;P de &amp;N&amp;RSETOR DE LICITAÇÕES E 
CONTRATOS - SELIC/COREN-AM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96"/>
  <sheetViews>
    <sheetView view="pageBreakPreview" zoomScaleNormal="100" zoomScaleSheetLayoutView="100" workbookViewId="0">
      <selection activeCell="B7" sqref="B1:B1048576"/>
    </sheetView>
  </sheetViews>
  <sheetFormatPr defaultRowHeight="14.5" x14ac:dyDescent="0.35"/>
  <cols>
    <col min="1" max="1" width="33.453125" customWidth="1"/>
    <col min="2" max="2" width="30.36328125" customWidth="1"/>
    <col min="3" max="3" width="10.81640625" customWidth="1"/>
    <col min="4" max="4" width="12.26953125" customWidth="1"/>
    <col min="5" max="5" width="0" hidden="1" customWidth="1"/>
  </cols>
  <sheetData>
    <row r="1" spans="1:6" ht="14.5" customHeight="1" x14ac:dyDescent="0.35">
      <c r="A1" s="139" t="s">
        <v>0</v>
      </c>
      <c r="B1" s="140"/>
      <c r="C1" s="140"/>
      <c r="D1" s="140"/>
      <c r="E1" s="141"/>
    </row>
    <row r="2" spans="1:6" x14ac:dyDescent="0.35">
      <c r="A2" s="15" t="s">
        <v>3</v>
      </c>
      <c r="B2" s="71" t="s">
        <v>129</v>
      </c>
      <c r="C2" s="71"/>
      <c r="D2" s="71"/>
      <c r="E2" s="71"/>
      <c r="F2" s="16"/>
    </row>
    <row r="3" spans="1:6" ht="15" customHeight="1" x14ac:dyDescent="0.35">
      <c r="A3" s="15" t="s">
        <v>79</v>
      </c>
      <c r="B3" s="71" t="s">
        <v>133</v>
      </c>
      <c r="C3" s="71"/>
      <c r="D3" s="71"/>
      <c r="E3" s="71"/>
      <c r="F3" s="16"/>
    </row>
    <row r="4" spans="1:6" ht="15" customHeight="1" x14ac:dyDescent="0.35">
      <c r="A4" s="12" t="s">
        <v>2</v>
      </c>
      <c r="B4" s="71" t="s">
        <v>1</v>
      </c>
      <c r="C4" s="71"/>
      <c r="D4" s="71"/>
      <c r="E4" s="71"/>
      <c r="F4" s="16"/>
    </row>
    <row r="5" spans="1:6" ht="26" x14ac:dyDescent="0.35">
      <c r="A5" s="12" t="s">
        <v>4</v>
      </c>
      <c r="B5" s="71">
        <v>1</v>
      </c>
      <c r="C5" s="71"/>
      <c r="D5" s="71"/>
      <c r="E5" s="71"/>
      <c r="F5" s="16"/>
    </row>
    <row r="6" spans="1:6" ht="39" x14ac:dyDescent="0.35">
      <c r="A6" s="12" t="s">
        <v>80</v>
      </c>
      <c r="B6" s="71" t="s">
        <v>134</v>
      </c>
      <c r="C6" s="71"/>
      <c r="D6" s="71"/>
      <c r="E6" s="71"/>
      <c r="F6" s="16"/>
    </row>
    <row r="7" spans="1:6" ht="21" customHeight="1" x14ac:dyDescent="0.35">
      <c r="A7" s="13"/>
      <c r="B7" s="14"/>
      <c r="C7" s="16"/>
      <c r="D7" s="16"/>
      <c r="E7" s="16"/>
      <c r="F7" s="16"/>
    </row>
    <row r="8" spans="1:6" ht="14.5" customHeight="1" x14ac:dyDescent="0.35">
      <c r="A8" s="139" t="s">
        <v>5</v>
      </c>
      <c r="B8" s="140"/>
      <c r="C8" s="140"/>
      <c r="D8" s="141"/>
    </row>
    <row r="9" spans="1:6" x14ac:dyDescent="0.35">
      <c r="A9" s="90" t="s">
        <v>12</v>
      </c>
      <c r="B9" s="91"/>
      <c r="C9" s="91"/>
      <c r="D9" s="92"/>
    </row>
    <row r="10" spans="1:6" x14ac:dyDescent="0.35">
      <c r="A10" s="93" t="s">
        <v>6</v>
      </c>
      <c r="B10" s="94"/>
      <c r="C10" s="17" t="s">
        <v>7</v>
      </c>
      <c r="D10" s="17" t="s">
        <v>8</v>
      </c>
    </row>
    <row r="11" spans="1:6" ht="15" customHeight="1" x14ac:dyDescent="0.35">
      <c r="A11" s="86" t="s">
        <v>9</v>
      </c>
      <c r="B11" s="87"/>
      <c r="C11" s="2" t="s">
        <v>69</v>
      </c>
      <c r="D11" s="18">
        <v>1060</v>
      </c>
    </row>
    <row r="12" spans="1:6" ht="15" customHeight="1" x14ac:dyDescent="0.35">
      <c r="A12" s="95" t="s">
        <v>99</v>
      </c>
      <c r="B12" s="96"/>
      <c r="C12" s="19"/>
      <c r="D12" s="20">
        <f>C12*D11/100</f>
        <v>0</v>
      </c>
    </row>
    <row r="13" spans="1:6" ht="20" customHeight="1" x14ac:dyDescent="0.35">
      <c r="A13" s="97" t="s">
        <v>23</v>
      </c>
      <c r="B13" s="97"/>
      <c r="C13" s="97"/>
      <c r="D13" s="21">
        <f>SUM(D11:D12)</f>
        <v>1060</v>
      </c>
    </row>
    <row r="14" spans="1:6" x14ac:dyDescent="0.35">
      <c r="A14" s="16"/>
      <c r="B14" s="16"/>
      <c r="C14" s="16"/>
      <c r="D14" s="16"/>
    </row>
    <row r="15" spans="1:6" ht="15" customHeight="1" x14ac:dyDescent="0.35">
      <c r="A15" s="89" t="s">
        <v>11</v>
      </c>
      <c r="B15" s="89"/>
      <c r="C15" s="89"/>
      <c r="D15" s="89"/>
    </row>
    <row r="16" spans="1:6" ht="15" customHeight="1" x14ac:dyDescent="0.35">
      <c r="A16" s="98" t="s">
        <v>13</v>
      </c>
      <c r="B16" s="98"/>
      <c r="C16" s="17" t="s">
        <v>7</v>
      </c>
      <c r="D16" s="17" t="s">
        <v>8</v>
      </c>
    </row>
    <row r="17" spans="1:4" ht="15" customHeight="1" x14ac:dyDescent="0.35">
      <c r="A17" s="86" t="s">
        <v>14</v>
      </c>
      <c r="B17" s="87"/>
      <c r="C17" s="19">
        <v>20</v>
      </c>
      <c r="D17" s="20">
        <f t="shared" ref="D17:D24" si="0">TRUNC($D$13*C17/100,2)</f>
        <v>212</v>
      </c>
    </row>
    <row r="18" spans="1:4" ht="15" customHeight="1" x14ac:dyDescent="0.35">
      <c r="A18" s="86" t="s">
        <v>15</v>
      </c>
      <c r="B18" s="87"/>
      <c r="C18" s="19">
        <v>8</v>
      </c>
      <c r="D18" s="20">
        <f t="shared" si="0"/>
        <v>84.8</v>
      </c>
    </row>
    <row r="19" spans="1:4" ht="15" customHeight="1" x14ac:dyDescent="0.35">
      <c r="A19" s="86" t="s">
        <v>16</v>
      </c>
      <c r="B19" s="87"/>
      <c r="C19" s="19">
        <v>1.5</v>
      </c>
      <c r="D19" s="20">
        <f t="shared" si="0"/>
        <v>15.9</v>
      </c>
    </row>
    <row r="20" spans="1:4" ht="15" customHeight="1" x14ac:dyDescent="0.35">
      <c r="A20" s="86" t="s">
        <v>17</v>
      </c>
      <c r="B20" s="87"/>
      <c r="C20" s="19">
        <v>1</v>
      </c>
      <c r="D20" s="20">
        <f t="shared" si="0"/>
        <v>10.6</v>
      </c>
    </row>
    <row r="21" spans="1:4" ht="15" customHeight="1" x14ac:dyDescent="0.35">
      <c r="A21" s="86" t="s">
        <v>18</v>
      </c>
      <c r="B21" s="87"/>
      <c r="C21" s="19">
        <v>0.2</v>
      </c>
      <c r="D21" s="20">
        <f t="shared" si="0"/>
        <v>2.12</v>
      </c>
    </row>
    <row r="22" spans="1:4" ht="15" customHeight="1" x14ac:dyDescent="0.35">
      <c r="A22" s="86" t="s">
        <v>19</v>
      </c>
      <c r="B22" s="87"/>
      <c r="C22" s="19">
        <v>0.6</v>
      </c>
      <c r="D22" s="20">
        <f t="shared" si="0"/>
        <v>6.36</v>
      </c>
    </row>
    <row r="23" spans="1:4" ht="15" customHeight="1" x14ac:dyDescent="0.35">
      <c r="A23" s="95" t="s">
        <v>20</v>
      </c>
      <c r="B23" s="96"/>
      <c r="C23" s="19">
        <v>2.5</v>
      </c>
      <c r="D23" s="20">
        <f t="shared" si="0"/>
        <v>26.5</v>
      </c>
    </row>
    <row r="24" spans="1:4" ht="15" customHeight="1" x14ac:dyDescent="0.35">
      <c r="A24" s="95" t="s">
        <v>21</v>
      </c>
      <c r="B24" s="96"/>
      <c r="C24" s="19">
        <v>6</v>
      </c>
      <c r="D24" s="20">
        <f t="shared" si="0"/>
        <v>63.6</v>
      </c>
    </row>
    <row r="25" spans="1:4" ht="20" customHeight="1" x14ac:dyDescent="0.35">
      <c r="A25" s="99" t="s">
        <v>22</v>
      </c>
      <c r="B25" s="100"/>
      <c r="C25" s="22">
        <f>SUM(C17:C24)</f>
        <v>39.799999999999997</v>
      </c>
      <c r="D25" s="21">
        <f>SUM(D17:D22)</f>
        <v>331.78000000000003</v>
      </c>
    </row>
    <row r="26" spans="1:4" x14ac:dyDescent="0.35">
      <c r="A26" s="23"/>
      <c r="B26" s="23"/>
      <c r="C26" s="24"/>
      <c r="D26" s="25"/>
    </row>
    <row r="27" spans="1:4" ht="15" customHeight="1" x14ac:dyDescent="0.35">
      <c r="A27" s="98" t="s">
        <v>24</v>
      </c>
      <c r="B27" s="98"/>
      <c r="C27" s="17" t="s">
        <v>7</v>
      </c>
      <c r="D27" s="17" t="s">
        <v>8</v>
      </c>
    </row>
    <row r="28" spans="1:4" ht="15" customHeight="1" x14ac:dyDescent="0.35">
      <c r="A28" s="95" t="s">
        <v>25</v>
      </c>
      <c r="B28" s="96"/>
      <c r="C28" s="19">
        <v>8.3330000000000002</v>
      </c>
      <c r="D28" s="20">
        <f t="shared" ref="D28:D35" si="1">TRUNC($D$13*C28/100,2)</f>
        <v>88.32</v>
      </c>
    </row>
    <row r="29" spans="1:4" ht="15" customHeight="1" x14ac:dyDescent="0.35">
      <c r="A29" s="86" t="s">
        <v>26</v>
      </c>
      <c r="B29" s="87"/>
      <c r="C29" s="19">
        <v>8.3330000000000002</v>
      </c>
      <c r="D29" s="20">
        <f t="shared" si="1"/>
        <v>88.32</v>
      </c>
    </row>
    <row r="30" spans="1:4" ht="15" customHeight="1" x14ac:dyDescent="0.35">
      <c r="A30" s="86" t="s">
        <v>27</v>
      </c>
      <c r="B30" s="87"/>
      <c r="C30" s="19">
        <v>1.944</v>
      </c>
      <c r="D30" s="20">
        <f t="shared" si="1"/>
        <v>20.6</v>
      </c>
    </row>
    <row r="31" spans="1:4" ht="15" customHeight="1" x14ac:dyDescent="0.35">
      <c r="A31" s="86" t="s">
        <v>28</v>
      </c>
      <c r="B31" s="87"/>
      <c r="C31" s="19">
        <v>0.222</v>
      </c>
      <c r="D31" s="20">
        <f t="shared" si="1"/>
        <v>2.35</v>
      </c>
    </row>
    <row r="32" spans="1:4" ht="15" customHeight="1" x14ac:dyDescent="0.35">
      <c r="A32" s="86" t="s">
        <v>29</v>
      </c>
      <c r="B32" s="87"/>
      <c r="C32" s="19">
        <v>5.0999999999999997E-2</v>
      </c>
      <c r="D32" s="20">
        <f t="shared" si="1"/>
        <v>0.54</v>
      </c>
    </row>
    <row r="33" spans="1:4" ht="15" customHeight="1" x14ac:dyDescent="0.35">
      <c r="A33" s="86" t="s">
        <v>30</v>
      </c>
      <c r="B33" s="87"/>
      <c r="C33" s="19">
        <v>0.41499999999999998</v>
      </c>
      <c r="D33" s="20">
        <f t="shared" si="1"/>
        <v>4.3899999999999997</v>
      </c>
    </row>
    <row r="34" spans="1:4" ht="15" customHeight="1" x14ac:dyDescent="0.35">
      <c r="A34" s="86" t="s">
        <v>31</v>
      </c>
      <c r="B34" s="87"/>
      <c r="C34" s="19">
        <v>3.9E-2</v>
      </c>
      <c r="D34" s="20">
        <f t="shared" si="1"/>
        <v>0.41</v>
      </c>
    </row>
    <row r="35" spans="1:4" ht="15" customHeight="1" x14ac:dyDescent="0.35">
      <c r="A35" s="86" t="s">
        <v>32</v>
      </c>
      <c r="B35" s="87"/>
      <c r="C35" s="19">
        <v>0.02</v>
      </c>
      <c r="D35" s="20">
        <f t="shared" si="1"/>
        <v>0.21</v>
      </c>
    </row>
    <row r="36" spans="1:4" ht="20" customHeight="1" x14ac:dyDescent="0.35">
      <c r="A36" s="99" t="s">
        <v>33</v>
      </c>
      <c r="B36" s="100"/>
      <c r="C36" s="22">
        <f>SUM(C28:C35)</f>
        <v>19.356999999999999</v>
      </c>
      <c r="D36" s="21">
        <f>SUM(D28:D35)</f>
        <v>205.13999999999996</v>
      </c>
    </row>
    <row r="37" spans="1:4" x14ac:dyDescent="0.35">
      <c r="A37" s="23"/>
      <c r="B37" s="23"/>
      <c r="C37" s="26"/>
      <c r="D37" s="25"/>
    </row>
    <row r="38" spans="1:4" ht="15" customHeight="1" x14ac:dyDescent="0.35">
      <c r="A38" s="102" t="s">
        <v>34</v>
      </c>
      <c r="B38" s="103"/>
      <c r="C38" s="17" t="s">
        <v>7</v>
      </c>
      <c r="D38" s="17" t="s">
        <v>8</v>
      </c>
    </row>
    <row r="39" spans="1:4" ht="15" customHeight="1" x14ac:dyDescent="0.35">
      <c r="A39" s="86" t="s">
        <v>35</v>
      </c>
      <c r="B39" s="87"/>
      <c r="C39" s="19">
        <v>0.41699999999999998</v>
      </c>
      <c r="D39" s="20">
        <f>TRUNC($D$13*C39/100,2)</f>
        <v>4.42</v>
      </c>
    </row>
    <row r="40" spans="1:4" ht="15" customHeight="1" x14ac:dyDescent="0.35">
      <c r="A40" s="86" t="s">
        <v>36</v>
      </c>
      <c r="B40" s="87"/>
      <c r="C40" s="19">
        <v>0.28599999999999998</v>
      </c>
      <c r="D40" s="20">
        <f>TRUNC($D$13*C40/100,2)</f>
        <v>3.03</v>
      </c>
    </row>
    <row r="41" spans="1:4" ht="15" customHeight="1" x14ac:dyDescent="0.35">
      <c r="A41" s="86" t="s">
        <v>37</v>
      </c>
      <c r="B41" s="87"/>
      <c r="C41" s="19">
        <v>3.2</v>
      </c>
      <c r="D41" s="20">
        <f>TRUNC($D$13*C41/100,2)</f>
        <v>33.92</v>
      </c>
    </row>
    <row r="42" spans="1:4" ht="15" customHeight="1" x14ac:dyDescent="0.35">
      <c r="A42" s="86" t="s">
        <v>102</v>
      </c>
      <c r="B42" s="87"/>
      <c r="C42" s="19">
        <v>2.778</v>
      </c>
      <c r="D42" s="20">
        <f>TRUNC($D$13*C42/100,2)</f>
        <v>29.44</v>
      </c>
    </row>
    <row r="43" spans="1:4" ht="15" customHeight="1" x14ac:dyDescent="0.35">
      <c r="A43" s="86" t="s">
        <v>103</v>
      </c>
      <c r="B43" s="87"/>
      <c r="C43" s="19">
        <v>1.2999999999999999E-2</v>
      </c>
      <c r="D43" s="20">
        <f>TRUNC($D$13*C43/100,2)</f>
        <v>0.13</v>
      </c>
    </row>
    <row r="44" spans="1:4" ht="20" customHeight="1" x14ac:dyDescent="0.35">
      <c r="A44" s="99" t="s">
        <v>38</v>
      </c>
      <c r="B44" s="100"/>
      <c r="C44" s="22">
        <f>SUM(C39:C43)</f>
        <v>6.694</v>
      </c>
      <c r="D44" s="21">
        <f>SUM(D39:D43)</f>
        <v>70.94</v>
      </c>
    </row>
    <row r="45" spans="1:4" x14ac:dyDescent="0.35">
      <c r="A45" s="23"/>
      <c r="B45" s="23"/>
      <c r="C45" s="26"/>
      <c r="D45" s="25"/>
    </row>
    <row r="46" spans="1:4" ht="15" customHeight="1" x14ac:dyDescent="0.35">
      <c r="A46" s="102" t="s">
        <v>39</v>
      </c>
      <c r="B46" s="103"/>
      <c r="C46" s="17" t="s">
        <v>7</v>
      </c>
      <c r="D46" s="17" t="s">
        <v>8</v>
      </c>
    </row>
    <row r="47" spans="1:4" ht="15" customHeight="1" x14ac:dyDescent="0.35">
      <c r="A47" s="86" t="s">
        <v>40</v>
      </c>
      <c r="B47" s="87"/>
      <c r="C47" s="19">
        <v>7.7039999999999997</v>
      </c>
      <c r="D47" s="20">
        <f>TRUNC($D$13*C47/100,2)</f>
        <v>81.66</v>
      </c>
    </row>
    <row r="48" spans="1:4" ht="20" customHeight="1" x14ac:dyDescent="0.35">
      <c r="A48" s="99" t="s">
        <v>41</v>
      </c>
      <c r="B48" s="100"/>
      <c r="C48" s="22">
        <f>SUM(C47)</f>
        <v>7.7039999999999997</v>
      </c>
      <c r="D48" s="21">
        <f>SUM(D47)</f>
        <v>81.66</v>
      </c>
    </row>
    <row r="49" spans="1:4" x14ac:dyDescent="0.35">
      <c r="A49" s="23"/>
      <c r="B49" s="23"/>
      <c r="C49" s="26"/>
      <c r="D49" s="25"/>
    </row>
    <row r="50" spans="1:4" ht="15" customHeight="1" x14ac:dyDescent="0.35">
      <c r="A50" s="102" t="s">
        <v>42</v>
      </c>
      <c r="B50" s="103"/>
      <c r="C50" s="17" t="s">
        <v>7</v>
      </c>
      <c r="D50" s="17" t="s">
        <v>8</v>
      </c>
    </row>
    <row r="51" spans="1:4" ht="15" customHeight="1" x14ac:dyDescent="0.35">
      <c r="A51" s="86" t="s">
        <v>43</v>
      </c>
      <c r="B51" s="87"/>
      <c r="C51" s="19">
        <v>3.3000000000000002E-2</v>
      </c>
      <c r="D51" s="20">
        <f>TRUNC($D$13*C51/100,2)</f>
        <v>0.34</v>
      </c>
    </row>
    <row r="52" spans="1:4" ht="25" customHeight="1" x14ac:dyDescent="0.35">
      <c r="A52" s="86" t="s">
        <v>44</v>
      </c>
      <c r="B52" s="87"/>
      <c r="C52" s="19">
        <v>4.0000000000000001E-3</v>
      </c>
      <c r="D52" s="20">
        <f>TRUNC($D$13*C52/100,2)</f>
        <v>0.04</v>
      </c>
    </row>
    <row r="53" spans="1:4" ht="15" customHeight="1" x14ac:dyDescent="0.35">
      <c r="A53" s="86" t="s">
        <v>45</v>
      </c>
      <c r="B53" s="87"/>
      <c r="C53" s="19">
        <v>0.222</v>
      </c>
      <c r="D53" s="20">
        <f>TRUNC($D$13*C53/100,2)</f>
        <v>2.35</v>
      </c>
    </row>
    <row r="54" spans="1:4" ht="20" customHeight="1" x14ac:dyDescent="0.35">
      <c r="A54" s="99" t="s">
        <v>46</v>
      </c>
      <c r="B54" s="100"/>
      <c r="C54" s="22">
        <f>SUM(C51:C53)</f>
        <v>0.25900000000000001</v>
      </c>
      <c r="D54" s="21">
        <f>SUM(D51:D53)</f>
        <v>2.73</v>
      </c>
    </row>
    <row r="55" spans="1:4" x14ac:dyDescent="0.35">
      <c r="A55" s="23"/>
      <c r="B55" s="23"/>
      <c r="C55" s="26"/>
      <c r="D55" s="25"/>
    </row>
    <row r="56" spans="1:4" ht="15" customHeight="1" x14ac:dyDescent="0.35">
      <c r="A56" s="102" t="s">
        <v>47</v>
      </c>
      <c r="B56" s="103"/>
      <c r="C56" s="17" t="s">
        <v>7</v>
      </c>
      <c r="D56" s="17" t="s">
        <v>8</v>
      </c>
    </row>
    <row r="57" spans="1:4" ht="25" customHeight="1" x14ac:dyDescent="0.35">
      <c r="A57" s="86" t="s">
        <v>48</v>
      </c>
      <c r="B57" s="87"/>
      <c r="C57" s="19">
        <v>0.26500000000000001</v>
      </c>
      <c r="D57" s="20">
        <f>TRUNC($D$13*C57/100,2)</f>
        <v>2.8</v>
      </c>
    </row>
    <row r="58" spans="1:4" ht="20" customHeight="1" x14ac:dyDescent="0.35">
      <c r="A58" s="99" t="s">
        <v>49</v>
      </c>
      <c r="B58" s="100"/>
      <c r="C58" s="22">
        <f>SUM(C57)</f>
        <v>0.26500000000000001</v>
      </c>
      <c r="D58" s="21">
        <f>SUM(D57)</f>
        <v>2.8</v>
      </c>
    </row>
    <row r="59" spans="1:4" ht="20" customHeight="1" x14ac:dyDescent="0.35">
      <c r="A59" s="99" t="s">
        <v>50</v>
      </c>
      <c r="B59" s="100"/>
      <c r="C59" s="22">
        <f>C25+C36+C44+C48+C54+C58</f>
        <v>74.078999999999994</v>
      </c>
      <c r="D59" s="21">
        <f>D25+D36+D44+D48+D54+D58</f>
        <v>695.04999999999984</v>
      </c>
    </row>
    <row r="60" spans="1:4" ht="15" customHeight="1" x14ac:dyDescent="0.35">
      <c r="A60" s="23"/>
      <c r="B60" s="23"/>
      <c r="C60" s="26"/>
      <c r="D60" s="25"/>
    </row>
    <row r="61" spans="1:4" ht="20" customHeight="1" x14ac:dyDescent="0.35">
      <c r="A61" s="99" t="s">
        <v>51</v>
      </c>
      <c r="B61" s="105"/>
      <c r="C61" s="100"/>
      <c r="D61" s="21">
        <f>D13+D59</f>
        <v>1755.0499999999997</v>
      </c>
    </row>
    <row r="62" spans="1:4" ht="15" customHeight="1" x14ac:dyDescent="0.35">
      <c r="A62" s="16"/>
      <c r="B62" s="16"/>
      <c r="C62" s="16"/>
      <c r="D62" s="16"/>
    </row>
    <row r="63" spans="1:4" ht="15" customHeight="1" x14ac:dyDescent="0.35">
      <c r="A63" s="89" t="s">
        <v>52</v>
      </c>
      <c r="B63" s="89"/>
      <c r="C63" s="89"/>
      <c r="D63" s="89"/>
    </row>
    <row r="64" spans="1:4" x14ac:dyDescent="0.35">
      <c r="A64" s="93" t="s">
        <v>53</v>
      </c>
      <c r="B64" s="116"/>
      <c r="C64" s="94"/>
      <c r="D64" s="27" t="s">
        <v>8</v>
      </c>
    </row>
    <row r="65" spans="1:4" ht="15" customHeight="1" x14ac:dyDescent="0.35">
      <c r="A65" s="95" t="s">
        <v>81</v>
      </c>
      <c r="B65" s="104"/>
      <c r="C65" s="96"/>
      <c r="D65" s="18">
        <f>13*22</f>
        <v>286</v>
      </c>
    </row>
    <row r="66" spans="1:4" ht="15" customHeight="1" x14ac:dyDescent="0.35">
      <c r="A66" s="110" t="s">
        <v>83</v>
      </c>
      <c r="B66" s="111"/>
      <c r="C66" s="112"/>
      <c r="D66" s="28">
        <f>(D65*10%)*-1</f>
        <v>-28.6</v>
      </c>
    </row>
    <row r="67" spans="1:4" ht="15" customHeight="1" x14ac:dyDescent="0.35">
      <c r="A67" s="95" t="s">
        <v>100</v>
      </c>
      <c r="B67" s="104"/>
      <c r="C67" s="96"/>
      <c r="D67" s="33">
        <v>80</v>
      </c>
    </row>
    <row r="68" spans="1:4" ht="15" customHeight="1" x14ac:dyDescent="0.35">
      <c r="A68" s="95" t="s">
        <v>55</v>
      </c>
      <c r="B68" s="104"/>
      <c r="C68" s="96"/>
      <c r="D68" s="20">
        <f>3.8*2*22</f>
        <v>167.2</v>
      </c>
    </row>
    <row r="69" spans="1:4" ht="15" customHeight="1" x14ac:dyDescent="0.35">
      <c r="A69" s="113" t="s">
        <v>56</v>
      </c>
      <c r="B69" s="114"/>
      <c r="C69" s="115"/>
      <c r="D69" s="29">
        <f>(($D$11*6%)*-1)</f>
        <v>-63.599999999999994</v>
      </c>
    </row>
    <row r="70" spans="1:4" ht="15" customHeight="1" x14ac:dyDescent="0.35">
      <c r="A70" s="82" t="s">
        <v>135</v>
      </c>
      <c r="B70" s="83"/>
      <c r="C70" s="84"/>
      <c r="D70" s="47">
        <v>10</v>
      </c>
    </row>
    <row r="71" spans="1:4" ht="15" customHeight="1" x14ac:dyDescent="0.35">
      <c r="A71" s="82" t="s">
        <v>136</v>
      </c>
      <c r="B71" s="83"/>
      <c r="C71" s="84"/>
      <c r="D71" s="47">
        <v>10</v>
      </c>
    </row>
    <row r="72" spans="1:4" ht="15" customHeight="1" x14ac:dyDescent="0.35">
      <c r="A72" s="82" t="s">
        <v>145</v>
      </c>
      <c r="B72" s="83"/>
      <c r="C72" s="84"/>
      <c r="D72" s="47">
        <v>15</v>
      </c>
    </row>
    <row r="73" spans="1:4" ht="15" customHeight="1" x14ac:dyDescent="0.35">
      <c r="A73" s="107" t="s">
        <v>54</v>
      </c>
      <c r="B73" s="108"/>
      <c r="C73" s="109"/>
      <c r="D73" s="18">
        <f>'Uniforme Agente de Limpeza'!H22:H22</f>
        <v>37.971666666666671</v>
      </c>
    </row>
    <row r="74" spans="1:4" ht="15" customHeight="1" x14ac:dyDescent="0.35">
      <c r="A74" s="107" t="s">
        <v>137</v>
      </c>
      <c r="B74" s="108"/>
      <c r="C74" s="109"/>
      <c r="D74" s="18">
        <f>'EPI''s Agente de Limpeza'!J7:J7</f>
        <v>16.038333333333334</v>
      </c>
    </row>
    <row r="75" spans="1:4" ht="20" customHeight="1" x14ac:dyDescent="0.35">
      <c r="A75" s="97" t="s">
        <v>57</v>
      </c>
      <c r="B75" s="97"/>
      <c r="C75" s="97"/>
      <c r="D75" s="21">
        <f>SUM(D65:D74)</f>
        <v>530.01</v>
      </c>
    </row>
    <row r="76" spans="1:4" x14ac:dyDescent="0.35">
      <c r="A76" s="23"/>
      <c r="B76" s="23"/>
      <c r="C76" s="23"/>
      <c r="D76" s="25"/>
    </row>
    <row r="77" spans="1:4" ht="20" customHeight="1" x14ac:dyDescent="0.35">
      <c r="A77" s="99" t="s">
        <v>58</v>
      </c>
      <c r="B77" s="105"/>
      <c r="C77" s="100"/>
      <c r="D77" s="21">
        <f>D61+D75</f>
        <v>2285.0599999999995</v>
      </c>
    </row>
    <row r="78" spans="1:4" x14ac:dyDescent="0.35">
      <c r="A78" s="23"/>
      <c r="B78" s="23"/>
      <c r="C78" s="23"/>
      <c r="D78" s="25"/>
    </row>
    <row r="79" spans="1:4" ht="15" customHeight="1" x14ac:dyDescent="0.35">
      <c r="A79" s="89" t="s">
        <v>104</v>
      </c>
      <c r="B79" s="89"/>
      <c r="C79" s="89"/>
      <c r="D79" s="89"/>
    </row>
    <row r="80" spans="1:4" ht="15" customHeight="1" x14ac:dyDescent="0.35">
      <c r="A80" s="102" t="s">
        <v>59</v>
      </c>
      <c r="B80" s="103"/>
      <c r="C80" s="17" t="s">
        <v>7</v>
      </c>
      <c r="D80" s="17" t="s">
        <v>8</v>
      </c>
    </row>
    <row r="81" spans="1:17" s="1" customFormat="1" ht="15" customHeight="1" x14ac:dyDescent="0.3">
      <c r="A81" s="86" t="s">
        <v>60</v>
      </c>
      <c r="B81" s="87"/>
      <c r="C81" s="20">
        <v>5</v>
      </c>
      <c r="D81" s="30">
        <f>$D$77*C81%</f>
        <v>114.25299999999999</v>
      </c>
    </row>
    <row r="82" spans="1:17" s="1" customFormat="1" ht="15" customHeight="1" x14ac:dyDescent="0.3">
      <c r="A82" s="86" t="s">
        <v>10</v>
      </c>
      <c r="B82" s="87"/>
      <c r="C82" s="20">
        <v>10</v>
      </c>
      <c r="D82" s="50">
        <f>$D$77*C82%</f>
        <v>228.50599999999997</v>
      </c>
    </row>
    <row r="83" spans="1:17" ht="20" customHeight="1" x14ac:dyDescent="0.35">
      <c r="A83" s="99" t="s">
        <v>61</v>
      </c>
      <c r="B83" s="100"/>
      <c r="C83" s="31">
        <f>SUM(C81:C82)</f>
        <v>15</v>
      </c>
      <c r="D83" s="21">
        <f>SUM(D81:D82)</f>
        <v>342.75899999999996</v>
      </c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spans="1:17" x14ac:dyDescent="0.35">
      <c r="A84" s="23"/>
      <c r="B84" s="23"/>
      <c r="C84" s="24"/>
      <c r="D84" s="25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spans="1:17" ht="20" customHeight="1" x14ac:dyDescent="0.35">
      <c r="A85" s="99" t="s">
        <v>105</v>
      </c>
      <c r="B85" s="105"/>
      <c r="C85" s="100"/>
      <c r="D85" s="21">
        <f>D77+D83</f>
        <v>2627.8189999999995</v>
      </c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x14ac:dyDescent="0.35">
      <c r="A86" s="23"/>
      <c r="B86" s="23"/>
      <c r="C86" s="23"/>
      <c r="D86" s="25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17" ht="20" customHeight="1" x14ac:dyDescent="0.35">
      <c r="A87" s="106" t="s">
        <v>82</v>
      </c>
      <c r="B87" s="106"/>
      <c r="C87" s="32">
        <f>(-1+(SUM(C90:C92)/100))*(-1)</f>
        <v>0.91349999999999998</v>
      </c>
      <c r="D87" s="21">
        <f>D85/C87</f>
        <v>2876.6491516146684</v>
      </c>
      <c r="E87" s="16"/>
      <c r="F87" s="16"/>
      <c r="G87" s="16"/>
      <c r="H87" s="16"/>
      <c r="I87" s="16"/>
      <c r="J87" s="16"/>
      <c r="K87" s="16"/>
      <c r="L87" s="16"/>
    </row>
    <row r="88" spans="1:17" x14ac:dyDescent="0.3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</row>
    <row r="89" spans="1:17" ht="15" customHeight="1" x14ac:dyDescent="0.35">
      <c r="A89" s="102" t="s">
        <v>62</v>
      </c>
      <c r="B89" s="103"/>
      <c r="C89" s="17" t="s">
        <v>7</v>
      </c>
      <c r="D89" s="17" t="s">
        <v>8</v>
      </c>
    </row>
    <row r="90" spans="1:17" ht="15" customHeight="1" x14ac:dyDescent="0.35">
      <c r="A90" s="86" t="s">
        <v>63</v>
      </c>
      <c r="B90" s="87"/>
      <c r="C90" s="20">
        <v>5</v>
      </c>
      <c r="D90" s="20">
        <f>$D$87*C90%</f>
        <v>143.83245758073343</v>
      </c>
    </row>
    <row r="91" spans="1:17" ht="15" customHeight="1" x14ac:dyDescent="0.35">
      <c r="A91" s="86" t="s">
        <v>64</v>
      </c>
      <c r="B91" s="87"/>
      <c r="C91" s="20">
        <v>3</v>
      </c>
      <c r="D91" s="20">
        <f>$D$87*C91%</f>
        <v>86.299474548440045</v>
      </c>
    </row>
    <row r="92" spans="1:17" ht="15" customHeight="1" x14ac:dyDescent="0.35">
      <c r="A92" s="86" t="s">
        <v>65</v>
      </c>
      <c r="B92" s="87"/>
      <c r="C92" s="2">
        <v>0.65</v>
      </c>
      <c r="D92" s="20">
        <f>$D$87*C92%</f>
        <v>18.698219485495347</v>
      </c>
    </row>
    <row r="93" spans="1:17" ht="20" customHeight="1" x14ac:dyDescent="0.35">
      <c r="A93" s="99" t="s">
        <v>66</v>
      </c>
      <c r="B93" s="100"/>
      <c r="C93" s="31">
        <f>SUM(C90:C92)</f>
        <v>8.65</v>
      </c>
      <c r="D93" s="21">
        <f>SUM(D90:D92)</f>
        <v>248.83015161466884</v>
      </c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</row>
    <row r="94" spans="1:17" x14ac:dyDescent="0.3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</row>
    <row r="95" spans="1:17" ht="20" customHeight="1" x14ac:dyDescent="0.35">
      <c r="A95" s="99" t="s">
        <v>67</v>
      </c>
      <c r="B95" s="105"/>
      <c r="C95" s="100"/>
      <c r="D95" s="21">
        <f>D85+D93</f>
        <v>2876.6491516146684</v>
      </c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</row>
    <row r="96" spans="1:17" ht="20" customHeight="1" x14ac:dyDescent="0.35">
      <c r="A96" s="99" t="s">
        <v>93</v>
      </c>
      <c r="B96" s="105"/>
      <c r="C96" s="100"/>
      <c r="D96" s="21">
        <f>D95*12</f>
        <v>34519.789819376019</v>
      </c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</row>
  </sheetData>
  <mergeCells count="81">
    <mergeCell ref="A1:E1"/>
    <mergeCell ref="B5:E5"/>
    <mergeCell ref="B6:E6"/>
    <mergeCell ref="A73:C73"/>
    <mergeCell ref="A66:C66"/>
    <mergeCell ref="A68:C68"/>
    <mergeCell ref="A69:C69"/>
    <mergeCell ref="A59:B59"/>
    <mergeCell ref="A61:C61"/>
    <mergeCell ref="A63:D63"/>
    <mergeCell ref="A64:C64"/>
    <mergeCell ref="A93:B93"/>
    <mergeCell ref="A95:C95"/>
    <mergeCell ref="A96:C96"/>
    <mergeCell ref="A67:C67"/>
    <mergeCell ref="A89:B89"/>
    <mergeCell ref="A90:B90"/>
    <mergeCell ref="A91:B91"/>
    <mergeCell ref="A92:B92"/>
    <mergeCell ref="A81:B81"/>
    <mergeCell ref="A82:B82"/>
    <mergeCell ref="A83:B83"/>
    <mergeCell ref="A85:C85"/>
    <mergeCell ref="A87:B87"/>
    <mergeCell ref="A77:C77"/>
    <mergeCell ref="A79:D79"/>
    <mergeCell ref="A80:B80"/>
    <mergeCell ref="A74:C74"/>
    <mergeCell ref="A75:C75"/>
    <mergeCell ref="A65:C65"/>
    <mergeCell ref="A54:B54"/>
    <mergeCell ref="A56:B56"/>
    <mergeCell ref="A57:B57"/>
    <mergeCell ref="A58:B58"/>
    <mergeCell ref="A51:B51"/>
    <mergeCell ref="A52:B52"/>
    <mergeCell ref="A53:B53"/>
    <mergeCell ref="A47:B47"/>
    <mergeCell ref="A48:B48"/>
    <mergeCell ref="A50:B50"/>
    <mergeCell ref="A43:B43"/>
    <mergeCell ref="A44:B44"/>
    <mergeCell ref="A46:B46"/>
    <mergeCell ref="A39:B39"/>
    <mergeCell ref="A40:B40"/>
    <mergeCell ref="A41:B41"/>
    <mergeCell ref="A42:B42"/>
    <mergeCell ref="A36:B36"/>
    <mergeCell ref="A38:B38"/>
    <mergeCell ref="A32:B32"/>
    <mergeCell ref="A33:B33"/>
    <mergeCell ref="A34:B34"/>
    <mergeCell ref="A23:B23"/>
    <mergeCell ref="A24:B24"/>
    <mergeCell ref="A25:B25"/>
    <mergeCell ref="A28:B28"/>
    <mergeCell ref="A29:B29"/>
    <mergeCell ref="A30:B30"/>
    <mergeCell ref="A31:B31"/>
    <mergeCell ref="A35:B35"/>
    <mergeCell ref="A13:C13"/>
    <mergeCell ref="A15:D15"/>
    <mergeCell ref="A16:B16"/>
    <mergeCell ref="B4:E4"/>
    <mergeCell ref="A27:B27"/>
    <mergeCell ref="A20:B20"/>
    <mergeCell ref="A21:B21"/>
    <mergeCell ref="A22:B22"/>
    <mergeCell ref="A8:D8"/>
    <mergeCell ref="A70:C70"/>
    <mergeCell ref="A71:C71"/>
    <mergeCell ref="A72:C72"/>
    <mergeCell ref="B2:E2"/>
    <mergeCell ref="B3:E3"/>
    <mergeCell ref="A18:B18"/>
    <mergeCell ref="A19:B19"/>
    <mergeCell ref="A9:D9"/>
    <mergeCell ref="A10:B10"/>
    <mergeCell ref="A17:B17"/>
    <mergeCell ref="A11:B11"/>
    <mergeCell ref="A12:B12"/>
  </mergeCells>
  <pageMargins left="0.51181102362204722" right="0.51181102362204722" top="1.1811023622047245" bottom="1.1811023622047245" header="0.31496062992125984" footer="0.31496062992125984"/>
  <pageSetup paperSize="9" fitToHeight="0" orientation="portrait" r:id="rId1"/>
  <headerFooter>
    <oddHeader>&amp;C&amp;"Arial Black,Normal"&amp;24COREN-AM - &amp;16PLANILHA(S) DETALHADA DE CUSTO - VIGILANTE(S) ARMADO e AGENTE DE PORTARIA - 11/05/2020</oddHeader>
    <oddFooter>&amp;LRua Tapajós, 350 – Centro, Manaus-AM, 69010-150
Horário: 8h às 16 horas. 
Telefone: (92) 3232-9924
http://www.corenam.gov.br/
e-mail: selic@corenam.gov.br&amp;CPágina &amp;P de &amp;N&amp;RSETOR DE LICITAÇÕES E 
CONTRATOS - SELIC/COREN-AM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B2929-8BE6-44D9-851A-3E626F096691}">
  <sheetPr>
    <pageSetUpPr fitToPage="1"/>
  </sheetPr>
  <dimension ref="A1:Q97"/>
  <sheetViews>
    <sheetView view="pageBreakPreview" zoomScaleNormal="100" zoomScaleSheetLayoutView="100" workbookViewId="0">
      <selection activeCell="C11" sqref="C11"/>
    </sheetView>
  </sheetViews>
  <sheetFormatPr defaultRowHeight="14.5" x14ac:dyDescent="0.35"/>
  <cols>
    <col min="1" max="1" width="33.453125" customWidth="1"/>
    <col min="2" max="2" width="30.36328125" customWidth="1"/>
    <col min="3" max="3" width="10.81640625" customWidth="1"/>
    <col min="4" max="4" width="12.26953125" customWidth="1"/>
    <col min="5" max="5" width="0" hidden="1" customWidth="1"/>
  </cols>
  <sheetData>
    <row r="1" spans="1:6" ht="14.5" customHeight="1" x14ac:dyDescent="0.35">
      <c r="A1" s="139" t="s">
        <v>0</v>
      </c>
      <c r="B1" s="140"/>
      <c r="C1" s="140"/>
      <c r="D1" s="140"/>
      <c r="E1" s="141"/>
    </row>
    <row r="2" spans="1:6" x14ac:dyDescent="0.35">
      <c r="A2" s="15" t="s">
        <v>3</v>
      </c>
      <c r="B2" s="71" t="s">
        <v>146</v>
      </c>
      <c r="C2" s="71"/>
      <c r="D2" s="71"/>
      <c r="E2" s="71"/>
      <c r="F2" s="16"/>
    </row>
    <row r="3" spans="1:6" ht="15" customHeight="1" x14ac:dyDescent="0.35">
      <c r="A3" s="15" t="s">
        <v>79</v>
      </c>
      <c r="B3" s="71" t="s">
        <v>133</v>
      </c>
      <c r="C3" s="71"/>
      <c r="D3" s="71"/>
      <c r="E3" s="71"/>
      <c r="F3" s="16"/>
    </row>
    <row r="4" spans="1:6" ht="15" customHeight="1" x14ac:dyDescent="0.35">
      <c r="A4" s="12" t="s">
        <v>2</v>
      </c>
      <c r="B4" s="71" t="s">
        <v>1</v>
      </c>
      <c r="C4" s="71"/>
      <c r="D4" s="71"/>
      <c r="E4" s="71"/>
      <c r="F4" s="16"/>
    </row>
    <row r="5" spans="1:6" ht="26" x14ac:dyDescent="0.35">
      <c r="A5" s="12" t="s">
        <v>4</v>
      </c>
      <c r="B5" s="71">
        <v>1</v>
      </c>
      <c r="C5" s="71"/>
      <c r="D5" s="71"/>
      <c r="E5" s="71"/>
      <c r="F5" s="16"/>
    </row>
    <row r="6" spans="1:6" ht="39" x14ac:dyDescent="0.35">
      <c r="A6" s="12" t="s">
        <v>80</v>
      </c>
      <c r="B6" s="71" t="s">
        <v>134</v>
      </c>
      <c r="C6" s="71"/>
      <c r="D6" s="71"/>
      <c r="E6" s="71"/>
      <c r="F6" s="16"/>
    </row>
    <row r="7" spans="1:6" ht="21" customHeight="1" x14ac:dyDescent="0.35">
      <c r="A7" s="13"/>
      <c r="B7" s="14"/>
      <c r="C7" s="16"/>
      <c r="D7" s="16"/>
      <c r="E7" s="16"/>
      <c r="F7" s="16"/>
    </row>
    <row r="8" spans="1:6" ht="14.5" customHeight="1" x14ac:dyDescent="0.35">
      <c r="A8" s="85" t="s">
        <v>5</v>
      </c>
      <c r="B8" s="85"/>
      <c r="C8" s="85"/>
      <c r="D8" s="85"/>
    </row>
    <row r="9" spans="1:6" ht="15" customHeight="1" x14ac:dyDescent="0.35">
      <c r="A9" s="90" t="s">
        <v>12</v>
      </c>
      <c r="B9" s="91"/>
      <c r="C9" s="91"/>
      <c r="D9" s="92"/>
    </row>
    <row r="10" spans="1:6" ht="15" customHeight="1" x14ac:dyDescent="0.35">
      <c r="A10" s="93" t="s">
        <v>6</v>
      </c>
      <c r="B10" s="94"/>
      <c r="C10" s="42" t="s">
        <v>7</v>
      </c>
      <c r="D10" s="42" t="s">
        <v>8</v>
      </c>
    </row>
    <row r="11" spans="1:6" ht="15" customHeight="1" x14ac:dyDescent="0.35">
      <c r="A11" s="86" t="s">
        <v>9</v>
      </c>
      <c r="B11" s="87"/>
      <c r="C11" s="43" t="s">
        <v>69</v>
      </c>
      <c r="D11" s="18">
        <v>1274.94</v>
      </c>
    </row>
    <row r="12" spans="1:6" ht="15" customHeight="1" x14ac:dyDescent="0.35">
      <c r="A12" s="95" t="s">
        <v>99</v>
      </c>
      <c r="B12" s="96"/>
      <c r="C12" s="19"/>
      <c r="D12" s="20">
        <f>C12*D11/100</f>
        <v>0</v>
      </c>
    </row>
    <row r="13" spans="1:6" ht="20" customHeight="1" x14ac:dyDescent="0.35">
      <c r="A13" s="97" t="s">
        <v>23</v>
      </c>
      <c r="B13" s="97"/>
      <c r="C13" s="97"/>
      <c r="D13" s="44">
        <f>SUM(D11:D12)</f>
        <v>1274.94</v>
      </c>
    </row>
    <row r="14" spans="1:6" x14ac:dyDescent="0.35">
      <c r="A14" s="16"/>
      <c r="B14" s="16"/>
      <c r="C14" s="16"/>
      <c r="D14" s="16"/>
    </row>
    <row r="15" spans="1:6" ht="15" customHeight="1" x14ac:dyDescent="0.35">
      <c r="A15" s="89" t="s">
        <v>11</v>
      </c>
      <c r="B15" s="89"/>
      <c r="C15" s="89"/>
      <c r="D15" s="89"/>
    </row>
    <row r="16" spans="1:6" ht="15" customHeight="1" x14ac:dyDescent="0.35">
      <c r="A16" s="98" t="s">
        <v>13</v>
      </c>
      <c r="B16" s="98"/>
      <c r="C16" s="42" t="s">
        <v>7</v>
      </c>
      <c r="D16" s="42" t="s">
        <v>8</v>
      </c>
    </row>
    <row r="17" spans="1:4" ht="15" customHeight="1" x14ac:dyDescent="0.35">
      <c r="A17" s="86" t="s">
        <v>14</v>
      </c>
      <c r="B17" s="87"/>
      <c r="C17" s="19">
        <v>20</v>
      </c>
      <c r="D17" s="20">
        <f t="shared" ref="D17:D24" si="0">TRUNC($D$13*C17/100,2)</f>
        <v>254.98</v>
      </c>
    </row>
    <row r="18" spans="1:4" ht="15" customHeight="1" x14ac:dyDescent="0.35">
      <c r="A18" s="86" t="s">
        <v>15</v>
      </c>
      <c r="B18" s="87"/>
      <c r="C18" s="19">
        <v>8</v>
      </c>
      <c r="D18" s="20">
        <f t="shared" si="0"/>
        <v>101.99</v>
      </c>
    </row>
    <row r="19" spans="1:4" ht="15" customHeight="1" x14ac:dyDescent="0.35">
      <c r="A19" s="86" t="s">
        <v>16</v>
      </c>
      <c r="B19" s="87"/>
      <c r="C19" s="19">
        <v>1.5</v>
      </c>
      <c r="D19" s="20">
        <f t="shared" si="0"/>
        <v>19.12</v>
      </c>
    </row>
    <row r="20" spans="1:4" ht="15" customHeight="1" x14ac:dyDescent="0.35">
      <c r="A20" s="86" t="s">
        <v>17</v>
      </c>
      <c r="B20" s="87"/>
      <c r="C20" s="19">
        <v>1</v>
      </c>
      <c r="D20" s="20">
        <f t="shared" si="0"/>
        <v>12.74</v>
      </c>
    </row>
    <row r="21" spans="1:4" ht="15" customHeight="1" x14ac:dyDescent="0.35">
      <c r="A21" s="86" t="s">
        <v>18</v>
      </c>
      <c r="B21" s="87"/>
      <c r="C21" s="19">
        <v>0.2</v>
      </c>
      <c r="D21" s="20">
        <f t="shared" si="0"/>
        <v>2.54</v>
      </c>
    </row>
    <row r="22" spans="1:4" ht="15" customHeight="1" x14ac:dyDescent="0.35">
      <c r="A22" s="86" t="s">
        <v>19</v>
      </c>
      <c r="B22" s="87"/>
      <c r="C22" s="19">
        <v>0.6</v>
      </c>
      <c r="D22" s="20">
        <f t="shared" si="0"/>
        <v>7.64</v>
      </c>
    </row>
    <row r="23" spans="1:4" ht="15" customHeight="1" x14ac:dyDescent="0.35">
      <c r="A23" s="95" t="s">
        <v>20</v>
      </c>
      <c r="B23" s="96"/>
      <c r="C23" s="19">
        <v>2.5</v>
      </c>
      <c r="D23" s="20">
        <f t="shared" si="0"/>
        <v>31.87</v>
      </c>
    </row>
    <row r="24" spans="1:4" ht="15" customHeight="1" x14ac:dyDescent="0.35">
      <c r="A24" s="95" t="s">
        <v>21</v>
      </c>
      <c r="B24" s="96"/>
      <c r="C24" s="19">
        <v>6</v>
      </c>
      <c r="D24" s="20">
        <f t="shared" si="0"/>
        <v>76.489999999999995</v>
      </c>
    </row>
    <row r="25" spans="1:4" ht="20" customHeight="1" x14ac:dyDescent="0.35">
      <c r="A25" s="99" t="s">
        <v>22</v>
      </c>
      <c r="B25" s="100"/>
      <c r="C25" s="22">
        <f>SUM(C17:C24)</f>
        <v>39.799999999999997</v>
      </c>
      <c r="D25" s="44">
        <f>SUM(D17:D22)</f>
        <v>399.01</v>
      </c>
    </row>
    <row r="26" spans="1:4" x14ac:dyDescent="0.35">
      <c r="A26" s="45"/>
      <c r="B26" s="45"/>
      <c r="C26" s="24"/>
      <c r="D26" s="25"/>
    </row>
    <row r="27" spans="1:4" ht="15" customHeight="1" x14ac:dyDescent="0.35">
      <c r="A27" s="98" t="s">
        <v>24</v>
      </c>
      <c r="B27" s="98"/>
      <c r="C27" s="42" t="s">
        <v>7</v>
      </c>
      <c r="D27" s="42" t="s">
        <v>8</v>
      </c>
    </row>
    <row r="28" spans="1:4" ht="15" customHeight="1" x14ac:dyDescent="0.35">
      <c r="A28" s="95" t="s">
        <v>25</v>
      </c>
      <c r="B28" s="96"/>
      <c r="C28" s="19">
        <v>8.3330000000000002</v>
      </c>
      <c r="D28" s="20">
        <f t="shared" ref="D28:D35" si="1">TRUNC($D$13*C28/100,2)</f>
        <v>106.24</v>
      </c>
    </row>
    <row r="29" spans="1:4" ht="15" customHeight="1" x14ac:dyDescent="0.35">
      <c r="A29" s="86" t="s">
        <v>26</v>
      </c>
      <c r="B29" s="87"/>
      <c r="C29" s="19">
        <v>8.3330000000000002</v>
      </c>
      <c r="D29" s="20">
        <f t="shared" si="1"/>
        <v>106.24</v>
      </c>
    </row>
    <row r="30" spans="1:4" ht="15" customHeight="1" x14ac:dyDescent="0.35">
      <c r="A30" s="86" t="s">
        <v>27</v>
      </c>
      <c r="B30" s="87"/>
      <c r="C30" s="19">
        <v>1.944</v>
      </c>
      <c r="D30" s="20">
        <f t="shared" si="1"/>
        <v>24.78</v>
      </c>
    </row>
    <row r="31" spans="1:4" ht="15" customHeight="1" x14ac:dyDescent="0.35">
      <c r="A31" s="86" t="s">
        <v>28</v>
      </c>
      <c r="B31" s="87"/>
      <c r="C31" s="19">
        <v>0.222</v>
      </c>
      <c r="D31" s="20">
        <f t="shared" si="1"/>
        <v>2.83</v>
      </c>
    </row>
    <row r="32" spans="1:4" ht="15" customHeight="1" x14ac:dyDescent="0.35">
      <c r="A32" s="86" t="s">
        <v>29</v>
      </c>
      <c r="B32" s="87"/>
      <c r="C32" s="19">
        <v>5.0999999999999997E-2</v>
      </c>
      <c r="D32" s="20">
        <f t="shared" si="1"/>
        <v>0.65</v>
      </c>
    </row>
    <row r="33" spans="1:4" ht="15" customHeight="1" x14ac:dyDescent="0.35">
      <c r="A33" s="86" t="s">
        <v>30</v>
      </c>
      <c r="B33" s="87"/>
      <c r="C33" s="19">
        <v>0.41499999999999998</v>
      </c>
      <c r="D33" s="20">
        <f t="shared" si="1"/>
        <v>5.29</v>
      </c>
    </row>
    <row r="34" spans="1:4" ht="15" customHeight="1" x14ac:dyDescent="0.35">
      <c r="A34" s="86" t="s">
        <v>31</v>
      </c>
      <c r="B34" s="87"/>
      <c r="C34" s="19">
        <v>3.9E-2</v>
      </c>
      <c r="D34" s="20">
        <f t="shared" si="1"/>
        <v>0.49</v>
      </c>
    </row>
    <row r="35" spans="1:4" ht="15" customHeight="1" x14ac:dyDescent="0.35">
      <c r="A35" s="86" t="s">
        <v>32</v>
      </c>
      <c r="B35" s="87"/>
      <c r="C35" s="19">
        <v>0.02</v>
      </c>
      <c r="D35" s="20">
        <f t="shared" si="1"/>
        <v>0.25</v>
      </c>
    </row>
    <row r="36" spans="1:4" ht="20" customHeight="1" x14ac:dyDescent="0.35">
      <c r="A36" s="99" t="s">
        <v>33</v>
      </c>
      <c r="B36" s="100"/>
      <c r="C36" s="22">
        <f>SUM(C28:C35)</f>
        <v>19.356999999999999</v>
      </c>
      <c r="D36" s="44">
        <f>SUM(D28:D35)</f>
        <v>246.77</v>
      </c>
    </row>
    <row r="37" spans="1:4" x14ac:dyDescent="0.35">
      <c r="A37" s="45"/>
      <c r="B37" s="45"/>
      <c r="C37" s="26"/>
      <c r="D37" s="25"/>
    </row>
    <row r="38" spans="1:4" ht="15" customHeight="1" x14ac:dyDescent="0.35">
      <c r="A38" s="102" t="s">
        <v>34</v>
      </c>
      <c r="B38" s="103"/>
      <c r="C38" s="42" t="s">
        <v>7</v>
      </c>
      <c r="D38" s="42" t="s">
        <v>8</v>
      </c>
    </row>
    <row r="39" spans="1:4" ht="15" customHeight="1" x14ac:dyDescent="0.35">
      <c r="A39" s="86" t="s">
        <v>35</v>
      </c>
      <c r="B39" s="87"/>
      <c r="C39" s="19">
        <v>0.41699999999999998</v>
      </c>
      <c r="D39" s="20">
        <f>TRUNC($D$13*C39/100,2)</f>
        <v>5.31</v>
      </c>
    </row>
    <row r="40" spans="1:4" ht="15" customHeight="1" x14ac:dyDescent="0.35">
      <c r="A40" s="86" t="s">
        <v>36</v>
      </c>
      <c r="B40" s="87"/>
      <c r="C40" s="19">
        <v>0.28599999999999998</v>
      </c>
      <c r="D40" s="20">
        <f>TRUNC($D$13*C40/100,2)</f>
        <v>3.64</v>
      </c>
    </row>
    <row r="41" spans="1:4" ht="15" customHeight="1" x14ac:dyDescent="0.35">
      <c r="A41" s="86" t="s">
        <v>37</v>
      </c>
      <c r="B41" s="87"/>
      <c r="C41" s="19">
        <v>3.2</v>
      </c>
      <c r="D41" s="20">
        <f>TRUNC($D$13*C41/100,2)</f>
        <v>40.79</v>
      </c>
    </row>
    <row r="42" spans="1:4" ht="15" customHeight="1" x14ac:dyDescent="0.35">
      <c r="A42" s="86" t="s">
        <v>102</v>
      </c>
      <c r="B42" s="87"/>
      <c r="C42" s="19">
        <v>2.778</v>
      </c>
      <c r="D42" s="20">
        <f>TRUNC($D$13*C42/100,2)</f>
        <v>35.409999999999997</v>
      </c>
    </row>
    <row r="43" spans="1:4" ht="15" customHeight="1" x14ac:dyDescent="0.35">
      <c r="A43" s="86" t="s">
        <v>103</v>
      </c>
      <c r="B43" s="87"/>
      <c r="C43" s="19">
        <v>1.2999999999999999E-2</v>
      </c>
      <c r="D43" s="20">
        <f>TRUNC($D$13*C43/100,2)</f>
        <v>0.16</v>
      </c>
    </row>
    <row r="44" spans="1:4" ht="20" customHeight="1" x14ac:dyDescent="0.35">
      <c r="A44" s="99" t="s">
        <v>38</v>
      </c>
      <c r="B44" s="100"/>
      <c r="C44" s="22">
        <f>SUM(C39:C43)</f>
        <v>6.694</v>
      </c>
      <c r="D44" s="44">
        <f>SUM(D39:D43)</f>
        <v>85.309999999999988</v>
      </c>
    </row>
    <row r="45" spans="1:4" x14ac:dyDescent="0.35">
      <c r="A45" s="45"/>
      <c r="B45" s="45"/>
      <c r="C45" s="26"/>
      <c r="D45" s="25"/>
    </row>
    <row r="46" spans="1:4" ht="15" customHeight="1" x14ac:dyDescent="0.35">
      <c r="A46" s="102" t="s">
        <v>39</v>
      </c>
      <c r="B46" s="103"/>
      <c r="C46" s="42" t="s">
        <v>7</v>
      </c>
      <c r="D46" s="42" t="s">
        <v>8</v>
      </c>
    </row>
    <row r="47" spans="1:4" ht="15" customHeight="1" x14ac:dyDescent="0.35">
      <c r="A47" s="86" t="s">
        <v>40</v>
      </c>
      <c r="B47" s="87"/>
      <c r="C47" s="19">
        <v>7.7039999999999997</v>
      </c>
      <c r="D47" s="20">
        <f>TRUNC($D$13*C47/100,2)</f>
        <v>98.22</v>
      </c>
    </row>
    <row r="48" spans="1:4" ht="20" customHeight="1" x14ac:dyDescent="0.35">
      <c r="A48" s="99" t="s">
        <v>41</v>
      </c>
      <c r="B48" s="100"/>
      <c r="C48" s="22">
        <f>SUM(C47)</f>
        <v>7.7039999999999997</v>
      </c>
      <c r="D48" s="44">
        <f>SUM(D47)</f>
        <v>98.22</v>
      </c>
    </row>
    <row r="49" spans="1:4" x14ac:dyDescent="0.35">
      <c r="A49" s="45"/>
      <c r="B49" s="45"/>
      <c r="C49" s="26"/>
      <c r="D49" s="25"/>
    </row>
    <row r="50" spans="1:4" ht="15" customHeight="1" x14ac:dyDescent="0.35">
      <c r="A50" s="102" t="s">
        <v>42</v>
      </c>
      <c r="B50" s="103"/>
      <c r="C50" s="42" t="s">
        <v>7</v>
      </c>
      <c r="D50" s="42" t="s">
        <v>8</v>
      </c>
    </row>
    <row r="51" spans="1:4" ht="15" customHeight="1" x14ac:dyDescent="0.35">
      <c r="A51" s="86" t="s">
        <v>43</v>
      </c>
      <c r="B51" s="87"/>
      <c r="C51" s="19">
        <v>3.3000000000000002E-2</v>
      </c>
      <c r="D51" s="20">
        <f>TRUNC($D$13*C51/100,2)</f>
        <v>0.42</v>
      </c>
    </row>
    <row r="52" spans="1:4" ht="25" customHeight="1" x14ac:dyDescent="0.35">
      <c r="A52" s="86" t="s">
        <v>44</v>
      </c>
      <c r="B52" s="87"/>
      <c r="C52" s="19">
        <v>4.0000000000000001E-3</v>
      </c>
      <c r="D52" s="20">
        <f>TRUNC($D$13*C52/100,2)</f>
        <v>0.05</v>
      </c>
    </row>
    <row r="53" spans="1:4" ht="15" customHeight="1" x14ac:dyDescent="0.35">
      <c r="A53" s="86" t="s">
        <v>45</v>
      </c>
      <c r="B53" s="87"/>
      <c r="C53" s="19">
        <v>0.222</v>
      </c>
      <c r="D53" s="20">
        <f>TRUNC($D$13*C53/100,2)</f>
        <v>2.83</v>
      </c>
    </row>
    <row r="54" spans="1:4" ht="20" customHeight="1" x14ac:dyDescent="0.35">
      <c r="A54" s="99" t="s">
        <v>46</v>
      </c>
      <c r="B54" s="100"/>
      <c r="C54" s="22">
        <f>SUM(C51:C53)</f>
        <v>0.25900000000000001</v>
      </c>
      <c r="D54" s="44">
        <f>SUM(D51:D53)</f>
        <v>3.3</v>
      </c>
    </row>
    <row r="55" spans="1:4" x14ac:dyDescent="0.35">
      <c r="A55" s="45"/>
      <c r="B55" s="45"/>
      <c r="C55" s="26"/>
      <c r="D55" s="25"/>
    </row>
    <row r="56" spans="1:4" ht="15" customHeight="1" x14ac:dyDescent="0.35">
      <c r="A56" s="102" t="s">
        <v>47</v>
      </c>
      <c r="B56" s="103"/>
      <c r="C56" s="42" t="s">
        <v>7</v>
      </c>
      <c r="D56" s="42" t="s">
        <v>8</v>
      </c>
    </row>
    <row r="57" spans="1:4" ht="25" customHeight="1" x14ac:dyDescent="0.35">
      <c r="A57" s="86" t="s">
        <v>48</v>
      </c>
      <c r="B57" s="87"/>
      <c r="C57" s="19">
        <v>0.26500000000000001</v>
      </c>
      <c r="D57" s="20">
        <f>TRUNC($D$13*C57/100,2)</f>
        <v>3.37</v>
      </c>
    </row>
    <row r="58" spans="1:4" ht="20" customHeight="1" x14ac:dyDescent="0.35">
      <c r="A58" s="99" t="s">
        <v>49</v>
      </c>
      <c r="B58" s="100"/>
      <c r="C58" s="22">
        <f>SUM(C57)</f>
        <v>0.26500000000000001</v>
      </c>
      <c r="D58" s="44">
        <f>SUM(D57)</f>
        <v>3.37</v>
      </c>
    </row>
    <row r="59" spans="1:4" ht="20" customHeight="1" x14ac:dyDescent="0.35">
      <c r="A59" s="99" t="s">
        <v>50</v>
      </c>
      <c r="B59" s="100"/>
      <c r="C59" s="22">
        <f>C25+C36+C44+C48+C54+C58</f>
        <v>74.078999999999994</v>
      </c>
      <c r="D59" s="44">
        <f>D25+D36+D44+D48+D54+D58</f>
        <v>835.9799999999999</v>
      </c>
    </row>
    <row r="60" spans="1:4" ht="15" customHeight="1" x14ac:dyDescent="0.35">
      <c r="A60" s="45"/>
      <c r="B60" s="45"/>
      <c r="C60" s="26"/>
      <c r="D60" s="25"/>
    </row>
    <row r="61" spans="1:4" ht="20" customHeight="1" x14ac:dyDescent="0.35">
      <c r="A61" s="99" t="s">
        <v>51</v>
      </c>
      <c r="B61" s="105"/>
      <c r="C61" s="100"/>
      <c r="D61" s="44">
        <f>D13+D59</f>
        <v>2110.92</v>
      </c>
    </row>
    <row r="62" spans="1:4" ht="15" customHeight="1" x14ac:dyDescent="0.35">
      <c r="A62" s="16"/>
      <c r="B62" s="16"/>
      <c r="C62" s="16"/>
      <c r="D62" s="16"/>
    </row>
    <row r="63" spans="1:4" ht="15" customHeight="1" x14ac:dyDescent="0.35">
      <c r="A63" s="89" t="s">
        <v>52</v>
      </c>
      <c r="B63" s="89"/>
      <c r="C63" s="89"/>
      <c r="D63" s="89"/>
    </row>
    <row r="64" spans="1:4" ht="15" customHeight="1" x14ac:dyDescent="0.35">
      <c r="A64" s="93" t="s">
        <v>53</v>
      </c>
      <c r="B64" s="116"/>
      <c r="C64" s="94"/>
      <c r="D64" s="41" t="s">
        <v>8</v>
      </c>
    </row>
    <row r="65" spans="1:4" ht="15" customHeight="1" x14ac:dyDescent="0.35">
      <c r="A65" s="95" t="s">
        <v>81</v>
      </c>
      <c r="B65" s="104"/>
      <c r="C65" s="96"/>
      <c r="D65" s="18">
        <f>13*22</f>
        <v>286</v>
      </c>
    </row>
    <row r="66" spans="1:4" ht="15" customHeight="1" x14ac:dyDescent="0.35">
      <c r="A66" s="110" t="s">
        <v>83</v>
      </c>
      <c r="B66" s="111"/>
      <c r="C66" s="112"/>
      <c r="D66" s="28">
        <f>(D65*10%)*-1</f>
        <v>-28.6</v>
      </c>
    </row>
    <row r="67" spans="1:4" ht="15" customHeight="1" x14ac:dyDescent="0.35">
      <c r="A67" s="95" t="s">
        <v>100</v>
      </c>
      <c r="B67" s="104"/>
      <c r="C67" s="96"/>
      <c r="D67" s="33">
        <v>80</v>
      </c>
    </row>
    <row r="68" spans="1:4" ht="15" customHeight="1" x14ac:dyDescent="0.35">
      <c r="A68" s="95" t="s">
        <v>55</v>
      </c>
      <c r="B68" s="104"/>
      <c r="C68" s="96"/>
      <c r="D68" s="20">
        <f>3.8*2*22</f>
        <v>167.2</v>
      </c>
    </row>
    <row r="69" spans="1:4" ht="15" customHeight="1" x14ac:dyDescent="0.35">
      <c r="A69" s="113" t="s">
        <v>56</v>
      </c>
      <c r="B69" s="114"/>
      <c r="C69" s="115"/>
      <c r="D69" s="29">
        <f>(($D$11*6%)*-1)</f>
        <v>-76.496399999999994</v>
      </c>
    </row>
    <row r="70" spans="1:4" ht="15" customHeight="1" x14ac:dyDescent="0.35">
      <c r="A70" s="82" t="s">
        <v>135</v>
      </c>
      <c r="B70" s="83"/>
      <c r="C70" s="84"/>
      <c r="D70" s="47">
        <v>10</v>
      </c>
    </row>
    <row r="71" spans="1:4" ht="15" customHeight="1" x14ac:dyDescent="0.35">
      <c r="A71" s="82" t="s">
        <v>136</v>
      </c>
      <c r="B71" s="83"/>
      <c r="C71" s="84"/>
      <c r="D71" s="47">
        <v>10</v>
      </c>
    </row>
    <row r="72" spans="1:4" ht="15" customHeight="1" x14ac:dyDescent="0.35">
      <c r="A72" s="82" t="s">
        <v>145</v>
      </c>
      <c r="B72" s="83"/>
      <c r="C72" s="84"/>
      <c r="D72" s="47">
        <v>15</v>
      </c>
    </row>
    <row r="73" spans="1:4" ht="15" customHeight="1" x14ac:dyDescent="0.35">
      <c r="A73" s="107" t="s">
        <v>54</v>
      </c>
      <c r="B73" s="108"/>
      <c r="C73" s="109"/>
      <c r="D73" s="18">
        <f>'Uniforme Agente de Limpeza'!H22:H22</f>
        <v>37.971666666666671</v>
      </c>
    </row>
    <row r="74" spans="1:4" ht="15" customHeight="1" x14ac:dyDescent="0.35">
      <c r="A74" s="107" t="s">
        <v>137</v>
      </c>
      <c r="B74" s="108"/>
      <c r="C74" s="109"/>
      <c r="D74" s="18">
        <f>'EPI''s Agente de Limpeza'!J7:J7</f>
        <v>16.038333333333334</v>
      </c>
    </row>
    <row r="75" spans="1:4" ht="15" customHeight="1" x14ac:dyDescent="0.35">
      <c r="A75" s="107" t="s">
        <v>101</v>
      </c>
      <c r="B75" s="108"/>
      <c r="C75" s="109"/>
      <c r="D75" s="18">
        <f>'Manut. Depre. Agt. Limp. Habil.'!J9:J9</f>
        <v>38.420948666666668</v>
      </c>
    </row>
    <row r="76" spans="1:4" ht="20" customHeight="1" x14ac:dyDescent="0.35">
      <c r="A76" s="97" t="s">
        <v>57</v>
      </c>
      <c r="B76" s="97"/>
      <c r="C76" s="97"/>
      <c r="D76" s="44">
        <f>SUM(D65:D75)</f>
        <v>555.53454866666664</v>
      </c>
    </row>
    <row r="77" spans="1:4" x14ac:dyDescent="0.35">
      <c r="A77" s="45"/>
      <c r="B77" s="45"/>
      <c r="C77" s="45"/>
      <c r="D77" s="25"/>
    </row>
    <row r="78" spans="1:4" ht="20" customHeight="1" x14ac:dyDescent="0.35">
      <c r="A78" s="99" t="s">
        <v>58</v>
      </c>
      <c r="B78" s="105"/>
      <c r="C78" s="100"/>
      <c r="D78" s="44">
        <f>D61+D76</f>
        <v>2666.4545486666666</v>
      </c>
    </row>
    <row r="79" spans="1:4" x14ac:dyDescent="0.35">
      <c r="A79" s="45"/>
      <c r="B79" s="45"/>
      <c r="C79" s="45"/>
      <c r="D79" s="25"/>
    </row>
    <row r="80" spans="1:4" ht="15" customHeight="1" x14ac:dyDescent="0.35">
      <c r="A80" s="89" t="s">
        <v>104</v>
      </c>
      <c r="B80" s="89"/>
      <c r="C80" s="89"/>
      <c r="D80" s="89"/>
    </row>
    <row r="81" spans="1:17" ht="15" customHeight="1" x14ac:dyDescent="0.35">
      <c r="A81" s="102" t="s">
        <v>59</v>
      </c>
      <c r="B81" s="103"/>
      <c r="C81" s="42" t="s">
        <v>7</v>
      </c>
      <c r="D81" s="42" t="s">
        <v>8</v>
      </c>
    </row>
    <row r="82" spans="1:17" s="1" customFormat="1" ht="15" customHeight="1" x14ac:dyDescent="0.3">
      <c r="A82" s="86" t="s">
        <v>60</v>
      </c>
      <c r="B82" s="87"/>
      <c r="C82" s="20">
        <v>5</v>
      </c>
      <c r="D82" s="46">
        <f>$D$78*C82%</f>
        <v>133.32272743333334</v>
      </c>
    </row>
    <row r="83" spans="1:17" s="1" customFormat="1" ht="15" customHeight="1" x14ac:dyDescent="0.3">
      <c r="A83" s="86" t="s">
        <v>10</v>
      </c>
      <c r="B83" s="87"/>
      <c r="C83" s="20">
        <v>10</v>
      </c>
      <c r="D83" s="50">
        <f>$D$78*C83%</f>
        <v>266.64545486666668</v>
      </c>
    </row>
    <row r="84" spans="1:17" ht="20" customHeight="1" x14ac:dyDescent="0.35">
      <c r="A84" s="99" t="s">
        <v>61</v>
      </c>
      <c r="B84" s="100"/>
      <c r="C84" s="31">
        <f>SUM(C82:C83)</f>
        <v>15</v>
      </c>
      <c r="D84" s="44">
        <f>SUM(D82:D83)</f>
        <v>399.96818230000002</v>
      </c>
    </row>
    <row r="85" spans="1:17" x14ac:dyDescent="0.35">
      <c r="A85" s="45"/>
      <c r="B85" s="45"/>
      <c r="C85" s="24"/>
      <c r="D85" s="25"/>
    </row>
    <row r="86" spans="1:17" ht="20" customHeight="1" x14ac:dyDescent="0.35">
      <c r="A86" s="99" t="s">
        <v>105</v>
      </c>
      <c r="B86" s="105"/>
      <c r="C86" s="100"/>
      <c r="D86" s="44">
        <f>D78+D84</f>
        <v>3066.4227309666667</v>
      </c>
    </row>
    <row r="87" spans="1:17" x14ac:dyDescent="0.35">
      <c r="A87" s="45"/>
      <c r="B87" s="45"/>
      <c r="C87" s="45"/>
      <c r="D87" s="25"/>
    </row>
    <row r="88" spans="1:17" ht="20" customHeight="1" x14ac:dyDescent="0.35">
      <c r="A88" s="106" t="s">
        <v>82</v>
      </c>
      <c r="B88" s="106"/>
      <c r="C88" s="32">
        <f>(-1+(SUM(C91:C93)/100))*(-1)</f>
        <v>0.91349999999999998</v>
      </c>
      <c r="D88" s="44">
        <f>D86/C88</f>
        <v>3356.7845987593505</v>
      </c>
    </row>
    <row r="89" spans="1:17" x14ac:dyDescent="0.35">
      <c r="A89" s="16"/>
      <c r="B89" s="16"/>
      <c r="C89" s="16"/>
      <c r="D89" s="16"/>
    </row>
    <row r="90" spans="1:17" ht="15" customHeight="1" x14ac:dyDescent="0.35">
      <c r="A90" s="102" t="s">
        <v>62</v>
      </c>
      <c r="B90" s="103"/>
      <c r="C90" s="42" t="s">
        <v>7</v>
      </c>
      <c r="D90" s="42" t="s">
        <v>8</v>
      </c>
    </row>
    <row r="91" spans="1:17" ht="15" customHeight="1" x14ac:dyDescent="0.35">
      <c r="A91" s="86" t="s">
        <v>63</v>
      </c>
      <c r="B91" s="87"/>
      <c r="C91" s="20">
        <v>5</v>
      </c>
      <c r="D91" s="20">
        <f>$D$88*C91%</f>
        <v>167.83922993796753</v>
      </c>
    </row>
    <row r="92" spans="1:17" ht="15" customHeight="1" x14ac:dyDescent="0.35">
      <c r="A92" s="86" t="s">
        <v>64</v>
      </c>
      <c r="B92" s="87"/>
      <c r="C92" s="20">
        <v>3</v>
      </c>
      <c r="D92" s="20">
        <f>$D$88*C92%</f>
        <v>100.70353796278052</v>
      </c>
    </row>
    <row r="93" spans="1:17" ht="15" customHeight="1" x14ac:dyDescent="0.35">
      <c r="A93" s="86" t="s">
        <v>65</v>
      </c>
      <c r="B93" s="87"/>
      <c r="C93" s="43">
        <v>0.65</v>
      </c>
      <c r="D93" s="20">
        <f>$D$88*C93%</f>
        <v>21.819099891935782</v>
      </c>
    </row>
    <row r="94" spans="1:17" ht="20" customHeight="1" x14ac:dyDescent="0.35">
      <c r="A94" s="99" t="s">
        <v>66</v>
      </c>
      <c r="B94" s="100"/>
      <c r="C94" s="31">
        <f>SUM(C91:C93)</f>
        <v>8.65</v>
      </c>
      <c r="D94" s="44">
        <f>SUM(D91:D93)</f>
        <v>290.36186779268382</v>
      </c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</row>
    <row r="95" spans="1:17" x14ac:dyDescent="0.3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</row>
    <row r="96" spans="1:17" ht="20" customHeight="1" x14ac:dyDescent="0.35">
      <c r="A96" s="99" t="s">
        <v>67</v>
      </c>
      <c r="B96" s="105"/>
      <c r="C96" s="100"/>
      <c r="D96" s="44">
        <f>D86+D94</f>
        <v>3356.7845987593505</v>
      </c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</row>
    <row r="97" spans="1:17" ht="20" customHeight="1" x14ac:dyDescent="0.35">
      <c r="A97" s="99" t="s">
        <v>93</v>
      </c>
      <c r="B97" s="105"/>
      <c r="C97" s="100"/>
      <c r="D97" s="44">
        <f>D96*12</f>
        <v>40281.415185112208</v>
      </c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</row>
  </sheetData>
  <mergeCells count="82">
    <mergeCell ref="B2:E2"/>
    <mergeCell ref="B3:E3"/>
    <mergeCell ref="B4:E4"/>
    <mergeCell ref="B5:E5"/>
    <mergeCell ref="B6:E6"/>
    <mergeCell ref="A1:E1"/>
    <mergeCell ref="A8:D8"/>
    <mergeCell ref="A9:D9"/>
    <mergeCell ref="A10:B10"/>
    <mergeCell ref="A11:B11"/>
    <mergeCell ref="A12:B12"/>
    <mergeCell ref="A18:B18"/>
    <mergeCell ref="A19:B19"/>
    <mergeCell ref="A20:B20"/>
    <mergeCell ref="A13:C13"/>
    <mergeCell ref="A15:D15"/>
    <mergeCell ref="A16:B16"/>
    <mergeCell ref="A17:B17"/>
    <mergeCell ref="A24:B24"/>
    <mergeCell ref="A25:B25"/>
    <mergeCell ref="A27:B27"/>
    <mergeCell ref="A21:B21"/>
    <mergeCell ref="A22:B22"/>
    <mergeCell ref="A23:B23"/>
    <mergeCell ref="A42:B42"/>
    <mergeCell ref="A43:B43"/>
    <mergeCell ref="A28:B28"/>
    <mergeCell ref="A29:B29"/>
    <mergeCell ref="A30:B30"/>
    <mergeCell ref="A31:B31"/>
    <mergeCell ref="A32:B32"/>
    <mergeCell ref="A41:B41"/>
    <mergeCell ref="A33:B33"/>
    <mergeCell ref="A34:B34"/>
    <mergeCell ref="A35:B35"/>
    <mergeCell ref="A44:B44"/>
    <mergeCell ref="A36:B36"/>
    <mergeCell ref="A38:B38"/>
    <mergeCell ref="A51:B51"/>
    <mergeCell ref="A52:B52"/>
    <mergeCell ref="A53:B53"/>
    <mergeCell ref="A46:B46"/>
    <mergeCell ref="A47:B47"/>
    <mergeCell ref="A48:B48"/>
    <mergeCell ref="A50:B50"/>
    <mergeCell ref="A39:B39"/>
    <mergeCell ref="A40:B40"/>
    <mergeCell ref="A59:B59"/>
    <mergeCell ref="A61:C61"/>
    <mergeCell ref="A63:D63"/>
    <mergeCell ref="A64:C64"/>
    <mergeCell ref="A54:B54"/>
    <mergeCell ref="A56:B56"/>
    <mergeCell ref="A57:B57"/>
    <mergeCell ref="A58:B58"/>
    <mergeCell ref="A65:C65"/>
    <mergeCell ref="A66:C66"/>
    <mergeCell ref="A67:C67"/>
    <mergeCell ref="A68:C68"/>
    <mergeCell ref="A69:C69"/>
    <mergeCell ref="A83:B83"/>
    <mergeCell ref="A75:C75"/>
    <mergeCell ref="A76:C76"/>
    <mergeCell ref="A78:C78"/>
    <mergeCell ref="A80:D80"/>
    <mergeCell ref="A70:C70"/>
    <mergeCell ref="A71:C71"/>
    <mergeCell ref="A73:C73"/>
    <mergeCell ref="A94:B94"/>
    <mergeCell ref="A96:C96"/>
    <mergeCell ref="A97:C97"/>
    <mergeCell ref="A72:C72"/>
    <mergeCell ref="A74:C74"/>
    <mergeCell ref="A91:B91"/>
    <mergeCell ref="A92:B92"/>
    <mergeCell ref="A93:B93"/>
    <mergeCell ref="A84:B84"/>
    <mergeCell ref="A86:C86"/>
    <mergeCell ref="A88:B88"/>
    <mergeCell ref="A90:B90"/>
    <mergeCell ref="A81:B81"/>
    <mergeCell ref="A82:B82"/>
  </mergeCells>
  <pageMargins left="0.51181102362204722" right="0.51181102362204722" top="1.1811023622047245" bottom="1.1811023622047245" header="0.31496062992125984" footer="0.31496062992125984"/>
  <pageSetup paperSize="9" fitToHeight="0" orientation="portrait" r:id="rId1"/>
  <headerFooter>
    <oddHeader>&amp;C&amp;"Arial Black,Normal"&amp;24COREN-AM - &amp;16PLANILHA(S) DETALHADA DE CUSTO - VIGILANTE(S) ARMADO e AGENTE DE PORTARIA - 11/05/2020</oddHeader>
    <oddFooter>&amp;LRua Tapajós, 350 – Centro, Manaus-AM, 69010-150
Horário: 8h às 16 horas. 
Telefone: (92) 3232-9924
http://www.corenam.gov.br/
e-mail: selic@corenam.gov.br&amp;CPágina &amp;P de &amp;N&amp;RSETOR DE LICITAÇÕES E 
CONTRATOS - SELIC/COREN-AM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3"/>
  <sheetViews>
    <sheetView view="pageBreakPreview" zoomScaleNormal="100" zoomScaleSheetLayoutView="100" workbookViewId="0">
      <selection activeCell="F4" sqref="F4:G4"/>
    </sheetView>
  </sheetViews>
  <sheetFormatPr defaultRowHeight="14.5" x14ac:dyDescent="0.35"/>
  <cols>
    <col min="1" max="1" width="9.1796875" customWidth="1"/>
    <col min="2" max="3" width="10.7265625" customWidth="1"/>
    <col min="4" max="4" width="9.1796875" customWidth="1"/>
  </cols>
  <sheetData>
    <row r="1" spans="1:9" ht="15" customHeight="1" x14ac:dyDescent="0.35">
      <c r="A1" s="127" t="s">
        <v>154</v>
      </c>
      <c r="B1" s="127"/>
      <c r="C1" s="127"/>
      <c r="D1" s="127"/>
      <c r="E1" s="127"/>
      <c r="F1" s="127"/>
      <c r="G1" s="127"/>
      <c r="H1" s="127"/>
      <c r="I1" s="127"/>
    </row>
    <row r="2" spans="1:9" ht="15" customHeight="1" x14ac:dyDescent="0.35">
      <c r="A2" s="123" t="s">
        <v>84</v>
      </c>
      <c r="B2" s="124"/>
      <c r="C2" s="124"/>
      <c r="D2" s="124"/>
      <c r="E2" s="124"/>
      <c r="F2" s="124"/>
      <c r="G2" s="124"/>
      <c r="H2" s="124"/>
      <c r="I2" s="125"/>
    </row>
    <row r="3" spans="1:9" ht="39.75" customHeight="1" x14ac:dyDescent="0.35">
      <c r="A3" s="34" t="s">
        <v>68</v>
      </c>
      <c r="B3" s="126" t="s">
        <v>70</v>
      </c>
      <c r="C3" s="126"/>
      <c r="D3" s="34" t="s">
        <v>71</v>
      </c>
      <c r="E3" s="34" t="s">
        <v>74</v>
      </c>
      <c r="F3" s="88" t="s">
        <v>75</v>
      </c>
      <c r="G3" s="88"/>
      <c r="H3" s="88" t="s">
        <v>76</v>
      </c>
      <c r="I3" s="88"/>
    </row>
    <row r="4" spans="1:9" ht="15.75" customHeight="1" x14ac:dyDescent="0.35">
      <c r="A4" s="6">
        <v>1</v>
      </c>
      <c r="B4" s="101" t="s">
        <v>86</v>
      </c>
      <c r="C4" s="121"/>
      <c r="D4" s="6" t="s">
        <v>72</v>
      </c>
      <c r="E4" s="6">
        <v>4</v>
      </c>
      <c r="F4" s="122">
        <v>22.07</v>
      </c>
      <c r="G4" s="122"/>
      <c r="H4" s="122">
        <f t="shared" ref="H4:H9" si="0">F4*E4</f>
        <v>88.28</v>
      </c>
      <c r="I4" s="122"/>
    </row>
    <row r="5" spans="1:9" ht="26.25" customHeight="1" x14ac:dyDescent="0.35">
      <c r="A5" s="6">
        <f t="shared" ref="A5:A9" si="1">A4+1</f>
        <v>2</v>
      </c>
      <c r="B5" s="101" t="s">
        <v>118</v>
      </c>
      <c r="C5" s="121"/>
      <c r="D5" s="6" t="s">
        <v>72</v>
      </c>
      <c r="E5" s="6">
        <v>4</v>
      </c>
      <c r="F5" s="122">
        <v>6.72</v>
      </c>
      <c r="G5" s="122"/>
      <c r="H5" s="122">
        <f t="shared" si="0"/>
        <v>26.88</v>
      </c>
      <c r="I5" s="122"/>
    </row>
    <row r="6" spans="1:9" ht="15.75" customHeight="1" x14ac:dyDescent="0.35">
      <c r="A6" s="6">
        <f t="shared" si="1"/>
        <v>3</v>
      </c>
      <c r="B6" s="86" t="s">
        <v>85</v>
      </c>
      <c r="C6" s="87"/>
      <c r="D6" s="6" t="s">
        <v>72</v>
      </c>
      <c r="E6" s="6">
        <v>2</v>
      </c>
      <c r="F6" s="117">
        <v>48.38</v>
      </c>
      <c r="G6" s="118"/>
      <c r="H6" s="117">
        <f t="shared" si="0"/>
        <v>96.76</v>
      </c>
      <c r="I6" s="118"/>
    </row>
    <row r="7" spans="1:9" ht="15.75" customHeight="1" x14ac:dyDescent="0.35">
      <c r="A7" s="39">
        <f t="shared" si="1"/>
        <v>4</v>
      </c>
      <c r="B7" s="101" t="s">
        <v>87</v>
      </c>
      <c r="C7" s="121"/>
      <c r="D7" s="6" t="s">
        <v>73</v>
      </c>
      <c r="E7" s="6">
        <v>5</v>
      </c>
      <c r="F7" s="122">
        <v>3.92</v>
      </c>
      <c r="G7" s="122"/>
      <c r="H7" s="122">
        <f t="shared" si="0"/>
        <v>19.600000000000001</v>
      </c>
      <c r="I7" s="122"/>
    </row>
    <row r="8" spans="1:9" ht="15.75" customHeight="1" x14ac:dyDescent="0.35">
      <c r="A8" s="6">
        <f t="shared" si="1"/>
        <v>5</v>
      </c>
      <c r="B8" s="101" t="s">
        <v>88</v>
      </c>
      <c r="C8" s="121"/>
      <c r="D8" s="6" t="s">
        <v>73</v>
      </c>
      <c r="E8" s="6">
        <v>2</v>
      </c>
      <c r="F8" s="122">
        <v>109.4</v>
      </c>
      <c r="G8" s="122"/>
      <c r="H8" s="122">
        <f t="shared" si="0"/>
        <v>218.8</v>
      </c>
      <c r="I8" s="122"/>
    </row>
    <row r="9" spans="1:9" ht="15.75" customHeight="1" x14ac:dyDescent="0.35">
      <c r="A9" s="39">
        <f t="shared" si="1"/>
        <v>6</v>
      </c>
      <c r="B9" s="101" t="s">
        <v>89</v>
      </c>
      <c r="C9" s="121"/>
      <c r="D9" s="6" t="s">
        <v>72</v>
      </c>
      <c r="E9" s="6">
        <v>1</v>
      </c>
      <c r="F9" s="122">
        <v>5.34</v>
      </c>
      <c r="G9" s="122"/>
      <c r="H9" s="122">
        <f t="shared" si="0"/>
        <v>5.34</v>
      </c>
      <c r="I9" s="122"/>
    </row>
    <row r="10" spans="1:9" ht="15" customHeight="1" x14ac:dyDescent="0.35">
      <c r="A10" s="79" t="s">
        <v>91</v>
      </c>
      <c r="B10" s="80"/>
      <c r="C10" s="80"/>
      <c r="D10" s="80"/>
      <c r="E10" s="80"/>
      <c r="F10" s="80"/>
      <c r="G10" s="81"/>
      <c r="H10" s="119">
        <f>SUM(H4:I9)</f>
        <v>455.66</v>
      </c>
      <c r="I10" s="120"/>
    </row>
    <row r="11" spans="1:9" ht="15" customHeight="1" x14ac:dyDescent="0.35">
      <c r="A11" s="79" t="s">
        <v>115</v>
      </c>
      <c r="B11" s="80"/>
      <c r="C11" s="80"/>
      <c r="D11" s="80"/>
      <c r="E11" s="80"/>
      <c r="F11" s="80"/>
      <c r="G11" s="81"/>
      <c r="H11" s="119">
        <f>H10/12</f>
        <v>37.971666666666671</v>
      </c>
      <c r="I11" s="120"/>
    </row>
    <row r="12" spans="1:9" x14ac:dyDescent="0.35">
      <c r="A12" s="123" t="s">
        <v>90</v>
      </c>
      <c r="B12" s="124"/>
      <c r="C12" s="124"/>
      <c r="D12" s="124"/>
      <c r="E12" s="124"/>
      <c r="F12" s="124"/>
      <c r="G12" s="124"/>
      <c r="H12" s="124"/>
      <c r="I12" s="125"/>
    </row>
    <row r="13" spans="1:9" ht="37.5" x14ac:dyDescent="0.35">
      <c r="A13" s="34" t="s">
        <v>68</v>
      </c>
      <c r="B13" s="126" t="s">
        <v>70</v>
      </c>
      <c r="C13" s="126"/>
      <c r="D13" s="34" t="s">
        <v>71</v>
      </c>
      <c r="E13" s="34" t="s">
        <v>74</v>
      </c>
      <c r="F13" s="88" t="s">
        <v>75</v>
      </c>
      <c r="G13" s="88"/>
      <c r="H13" s="88" t="s">
        <v>76</v>
      </c>
      <c r="I13" s="88"/>
    </row>
    <row r="14" spans="1:9" ht="15.75" customHeight="1" x14ac:dyDescent="0.35">
      <c r="A14" s="6">
        <v>1</v>
      </c>
      <c r="B14" s="101" t="s">
        <v>86</v>
      </c>
      <c r="C14" s="121"/>
      <c r="D14" s="6" t="s">
        <v>72</v>
      </c>
      <c r="E14" s="39">
        <v>4</v>
      </c>
      <c r="F14" s="122">
        <v>22.07</v>
      </c>
      <c r="G14" s="122"/>
      <c r="H14" s="122">
        <f t="shared" ref="H14:H19" si="2">F14*E14</f>
        <v>88.28</v>
      </c>
      <c r="I14" s="122"/>
    </row>
    <row r="15" spans="1:9" ht="26.25" customHeight="1" x14ac:dyDescent="0.35">
      <c r="A15" s="6">
        <f t="shared" ref="A15:A19" si="3">A14+1</f>
        <v>2</v>
      </c>
      <c r="B15" s="101" t="s">
        <v>118</v>
      </c>
      <c r="C15" s="121"/>
      <c r="D15" s="6" t="s">
        <v>72</v>
      </c>
      <c r="E15" s="39">
        <v>4</v>
      </c>
      <c r="F15" s="122">
        <v>6.72</v>
      </c>
      <c r="G15" s="122"/>
      <c r="H15" s="122">
        <f t="shared" si="2"/>
        <v>26.88</v>
      </c>
      <c r="I15" s="122"/>
    </row>
    <row r="16" spans="1:9" ht="15.75" customHeight="1" x14ac:dyDescent="0.35">
      <c r="A16" s="6">
        <f t="shared" si="3"/>
        <v>3</v>
      </c>
      <c r="B16" s="101" t="s">
        <v>85</v>
      </c>
      <c r="C16" s="121"/>
      <c r="D16" s="6" t="s">
        <v>72</v>
      </c>
      <c r="E16" s="39">
        <v>2</v>
      </c>
      <c r="F16" s="117">
        <v>48.38</v>
      </c>
      <c r="G16" s="118"/>
      <c r="H16" s="122">
        <f t="shared" si="2"/>
        <v>96.76</v>
      </c>
      <c r="I16" s="122"/>
    </row>
    <row r="17" spans="1:9" ht="15.75" customHeight="1" x14ac:dyDescent="0.35">
      <c r="A17" s="39">
        <f t="shared" si="3"/>
        <v>4</v>
      </c>
      <c r="B17" s="101" t="s">
        <v>87</v>
      </c>
      <c r="C17" s="121"/>
      <c r="D17" s="6" t="s">
        <v>73</v>
      </c>
      <c r="E17" s="39">
        <v>5</v>
      </c>
      <c r="F17" s="122">
        <v>3.92</v>
      </c>
      <c r="G17" s="122"/>
      <c r="H17" s="122">
        <f t="shared" si="2"/>
        <v>19.600000000000001</v>
      </c>
      <c r="I17" s="122"/>
    </row>
    <row r="18" spans="1:9" ht="15.75" customHeight="1" x14ac:dyDescent="0.35">
      <c r="A18" s="6">
        <f t="shared" si="3"/>
        <v>5</v>
      </c>
      <c r="B18" s="101" t="s">
        <v>88</v>
      </c>
      <c r="C18" s="121"/>
      <c r="D18" s="6" t="s">
        <v>73</v>
      </c>
      <c r="E18" s="39">
        <v>2</v>
      </c>
      <c r="F18" s="122">
        <v>109.4</v>
      </c>
      <c r="G18" s="122"/>
      <c r="H18" s="122">
        <f t="shared" si="2"/>
        <v>218.8</v>
      </c>
      <c r="I18" s="122"/>
    </row>
    <row r="19" spans="1:9" ht="15.75" customHeight="1" x14ac:dyDescent="0.35">
      <c r="A19" s="39">
        <f t="shared" si="3"/>
        <v>6</v>
      </c>
      <c r="B19" s="101" t="s">
        <v>89</v>
      </c>
      <c r="C19" s="121"/>
      <c r="D19" s="6" t="s">
        <v>72</v>
      </c>
      <c r="E19" s="39">
        <v>1</v>
      </c>
      <c r="F19" s="122">
        <v>5.34</v>
      </c>
      <c r="G19" s="122"/>
      <c r="H19" s="122">
        <f t="shared" si="2"/>
        <v>5.34</v>
      </c>
      <c r="I19" s="122"/>
    </row>
    <row r="20" spans="1:9" x14ac:dyDescent="0.35">
      <c r="A20" s="79" t="s">
        <v>106</v>
      </c>
      <c r="B20" s="80"/>
      <c r="C20" s="80"/>
      <c r="D20" s="80"/>
      <c r="E20" s="80"/>
      <c r="F20" s="80"/>
      <c r="G20" s="81"/>
      <c r="H20" s="119">
        <f>SUM(H14:I19)</f>
        <v>455.66</v>
      </c>
      <c r="I20" s="120"/>
    </row>
    <row r="21" spans="1:9" x14ac:dyDescent="0.35">
      <c r="A21" s="79" t="s">
        <v>116</v>
      </c>
      <c r="B21" s="80"/>
      <c r="C21" s="80"/>
      <c r="D21" s="80"/>
      <c r="E21" s="80"/>
      <c r="F21" s="80"/>
      <c r="G21" s="81"/>
      <c r="H21" s="119">
        <f>H20/12</f>
        <v>37.971666666666671</v>
      </c>
      <c r="I21" s="120"/>
    </row>
    <row r="22" spans="1:9" x14ac:dyDescent="0.35">
      <c r="A22" s="79" t="s">
        <v>117</v>
      </c>
      <c r="B22" s="80"/>
      <c r="C22" s="80"/>
      <c r="D22" s="80"/>
      <c r="E22" s="80"/>
      <c r="F22" s="80"/>
      <c r="G22" s="81"/>
      <c r="H22" s="119">
        <f>(H11+H21)/2</f>
        <v>37.971666666666671</v>
      </c>
      <c r="I22" s="120"/>
    </row>
    <row r="23" spans="1:9" x14ac:dyDescent="0.35">
      <c r="A23" s="11"/>
      <c r="B23" s="11"/>
      <c r="C23" s="11"/>
      <c r="D23" s="11"/>
      <c r="E23" s="11"/>
      <c r="F23" s="11"/>
      <c r="G23" s="11"/>
      <c r="H23" s="11"/>
      <c r="I23" s="11"/>
    </row>
  </sheetData>
  <mergeCells count="55">
    <mergeCell ref="B7:C7"/>
    <mergeCell ref="F7:G7"/>
    <mergeCell ref="H7:I7"/>
    <mergeCell ref="B8:C8"/>
    <mergeCell ref="F8:G8"/>
    <mergeCell ref="H8:I8"/>
    <mergeCell ref="A1:I1"/>
    <mergeCell ref="A2:I2"/>
    <mergeCell ref="B3:C3"/>
    <mergeCell ref="F3:G3"/>
    <mergeCell ref="H3:I3"/>
    <mergeCell ref="B5:C5"/>
    <mergeCell ref="F5:G5"/>
    <mergeCell ref="H5:I5"/>
    <mergeCell ref="B4:C4"/>
    <mergeCell ref="F4:G4"/>
    <mergeCell ref="H4:I4"/>
    <mergeCell ref="A11:G11"/>
    <mergeCell ref="H11:I11"/>
    <mergeCell ref="B9:C9"/>
    <mergeCell ref="F9:G9"/>
    <mergeCell ref="H9:I9"/>
    <mergeCell ref="A10:G10"/>
    <mergeCell ref="H10:I10"/>
    <mergeCell ref="A12:I12"/>
    <mergeCell ref="B13:C13"/>
    <mergeCell ref="F13:G13"/>
    <mergeCell ref="H13:I13"/>
    <mergeCell ref="B14:C14"/>
    <mergeCell ref="F14:G14"/>
    <mergeCell ref="H14:I14"/>
    <mergeCell ref="B15:C15"/>
    <mergeCell ref="F15:G15"/>
    <mergeCell ref="H15:I15"/>
    <mergeCell ref="B16:C16"/>
    <mergeCell ref="F16:G16"/>
    <mergeCell ref="H16:I16"/>
    <mergeCell ref="A21:G21"/>
    <mergeCell ref="H21:I21"/>
    <mergeCell ref="H6:I6"/>
    <mergeCell ref="F6:G6"/>
    <mergeCell ref="B6:C6"/>
    <mergeCell ref="A22:G22"/>
    <mergeCell ref="H22:I22"/>
    <mergeCell ref="B19:C19"/>
    <mergeCell ref="F19:G19"/>
    <mergeCell ref="H19:I19"/>
    <mergeCell ref="A20:G20"/>
    <mergeCell ref="H20:I20"/>
    <mergeCell ref="B17:C17"/>
    <mergeCell ref="F17:G17"/>
    <mergeCell ref="H17:I17"/>
    <mergeCell ref="B18:C18"/>
    <mergeCell ref="F18:G18"/>
    <mergeCell ref="H18:I18"/>
  </mergeCells>
  <pageMargins left="0.51181102362204722" right="0.51181102362204722" top="1.1811023622047245" bottom="1.1811023622047245" header="0.31496062992125984" footer="0.31496062992125984"/>
  <pageSetup paperSize="9" fitToHeight="0" orientation="portrait" r:id="rId1"/>
  <headerFooter>
    <oddHeader>&amp;C&amp;"Arial Black,Normal"&amp;24COREN-AM - &amp;16PLANILHA(S) DETALHADA DE CUSTO - VIGILANTE(S) ARMADO e AGENTE DE PORTARIA - 11/05/2020</oddHeader>
    <oddFooter>&amp;LRua Tapajós, 350 – Centro, Manaus-AM, 69010-150
Horário: 8h às 16 horas. 
Telefone: (92) 3232-9924
http://www.corenam.gov.br/
e-mail: selic@corenam.gov.br&amp;CPágina &amp;P de &amp;N&amp;RSETOR DE LICITAÇÕES E 
CONTRATOS - SELIC/COREN-AM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100B5-08B3-44F3-B69B-B50BE3BC0C59}">
  <sheetPr>
    <pageSetUpPr fitToPage="1"/>
  </sheetPr>
  <dimension ref="A1:K7"/>
  <sheetViews>
    <sheetView view="pageBreakPreview" zoomScaleNormal="100" zoomScaleSheetLayoutView="100" workbookViewId="0">
      <selection activeCell="J4" sqref="J4:K4"/>
    </sheetView>
  </sheetViews>
  <sheetFormatPr defaultRowHeight="14.5" x14ac:dyDescent="0.35"/>
  <cols>
    <col min="1" max="1" width="6" customWidth="1"/>
    <col min="2" max="4" width="9.1796875" customWidth="1"/>
    <col min="6" max="6" width="9.1796875" customWidth="1"/>
  </cols>
  <sheetData>
    <row r="1" spans="1:11" x14ac:dyDescent="0.35">
      <c r="A1" s="127" t="s">
        <v>137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ht="60" customHeight="1" x14ac:dyDescent="0.35">
      <c r="A2" s="40" t="s">
        <v>68</v>
      </c>
      <c r="B2" s="126" t="s">
        <v>70</v>
      </c>
      <c r="C2" s="126"/>
      <c r="D2" s="126"/>
      <c r="E2" s="126"/>
      <c r="F2" s="40" t="s">
        <v>71</v>
      </c>
      <c r="G2" s="40" t="s">
        <v>142</v>
      </c>
      <c r="H2" s="88" t="s">
        <v>75</v>
      </c>
      <c r="I2" s="88"/>
      <c r="J2" s="88" t="s">
        <v>76</v>
      </c>
      <c r="K2" s="88"/>
    </row>
    <row r="3" spans="1:11" ht="27" customHeight="1" x14ac:dyDescent="0.35">
      <c r="A3" s="39">
        <v>1</v>
      </c>
      <c r="B3" s="101" t="s">
        <v>138</v>
      </c>
      <c r="C3" s="101"/>
      <c r="D3" s="101"/>
      <c r="E3" s="101"/>
      <c r="F3" s="43" t="s">
        <v>78</v>
      </c>
      <c r="G3" s="43">
        <v>12</v>
      </c>
      <c r="H3" s="122">
        <v>10</v>
      </c>
      <c r="I3" s="122"/>
      <c r="J3" s="122">
        <f>H3*G3</f>
        <v>120</v>
      </c>
      <c r="K3" s="122"/>
    </row>
    <row r="4" spans="1:11" ht="15" customHeight="1" x14ac:dyDescent="0.35">
      <c r="A4" s="39">
        <v>2</v>
      </c>
      <c r="B4" s="101" t="s">
        <v>139</v>
      </c>
      <c r="C4" s="101"/>
      <c r="D4" s="101"/>
      <c r="E4" s="101"/>
      <c r="F4" s="43" t="s">
        <v>78</v>
      </c>
      <c r="G4" s="43">
        <v>2</v>
      </c>
      <c r="H4" s="122">
        <v>15.9</v>
      </c>
      <c r="I4" s="122"/>
      <c r="J4" s="122">
        <f>H4*G4</f>
        <v>31.8</v>
      </c>
      <c r="K4" s="122"/>
    </row>
    <row r="5" spans="1:11" ht="23.5" customHeight="1" x14ac:dyDescent="0.35">
      <c r="A5" s="39">
        <v>3</v>
      </c>
      <c r="B5" s="101" t="s">
        <v>140</v>
      </c>
      <c r="C5" s="101"/>
      <c r="D5" s="101"/>
      <c r="E5" s="101"/>
      <c r="F5" s="43" t="s">
        <v>78</v>
      </c>
      <c r="G5" s="43">
        <v>2</v>
      </c>
      <c r="H5" s="122">
        <v>20.329999999999998</v>
      </c>
      <c r="I5" s="122"/>
      <c r="J5" s="122">
        <f>H5*G5</f>
        <v>40.659999999999997</v>
      </c>
      <c r="K5" s="122"/>
    </row>
    <row r="6" spans="1:11" x14ac:dyDescent="0.35">
      <c r="A6" s="128" t="s">
        <v>141</v>
      </c>
      <c r="B6" s="128"/>
      <c r="C6" s="128"/>
      <c r="D6" s="128"/>
      <c r="E6" s="128"/>
      <c r="F6" s="128"/>
      <c r="G6" s="128"/>
      <c r="H6" s="128"/>
      <c r="I6" s="128"/>
      <c r="J6" s="129">
        <f>SUM(J3:K5)</f>
        <v>192.46</v>
      </c>
      <c r="K6" s="69"/>
    </row>
    <row r="7" spans="1:11" x14ac:dyDescent="0.35">
      <c r="A7" s="72" t="s">
        <v>143</v>
      </c>
      <c r="B7" s="72"/>
      <c r="C7" s="72"/>
      <c r="D7" s="72"/>
      <c r="E7" s="72"/>
      <c r="F7" s="72"/>
      <c r="G7" s="72"/>
      <c r="H7" s="72"/>
      <c r="I7" s="72"/>
      <c r="J7" s="129">
        <f>J6/12</f>
        <v>16.038333333333334</v>
      </c>
      <c r="K7" s="69"/>
    </row>
  </sheetData>
  <mergeCells count="17">
    <mergeCell ref="A6:I6"/>
    <mergeCell ref="J6:K6"/>
    <mergeCell ref="A7:I7"/>
    <mergeCell ref="J7:K7"/>
    <mergeCell ref="B4:E4"/>
    <mergeCell ref="H4:I4"/>
    <mergeCell ref="J4:K4"/>
    <mergeCell ref="B5:E5"/>
    <mergeCell ref="H5:I5"/>
    <mergeCell ref="J5:K5"/>
    <mergeCell ref="A1:K1"/>
    <mergeCell ref="B2:E2"/>
    <mergeCell ref="H2:I2"/>
    <mergeCell ref="J2:K2"/>
    <mergeCell ref="B3:E3"/>
    <mergeCell ref="H3:I3"/>
    <mergeCell ref="J3:K3"/>
  </mergeCells>
  <pageMargins left="0.51181102362204722" right="0.51181102362204722" top="0.78740157480314965" bottom="0.78740157480314965" header="0.31496062992125984" footer="0.31496062992125984"/>
  <pageSetup paperSize="9" scale="9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0"/>
  <sheetViews>
    <sheetView view="pageBreakPreview" zoomScaleNormal="100" zoomScaleSheetLayoutView="100" workbookViewId="0">
      <selection activeCell="D12" sqref="D12"/>
    </sheetView>
  </sheetViews>
  <sheetFormatPr defaultRowHeight="14.5" x14ac:dyDescent="0.35"/>
  <cols>
    <col min="1" max="1" width="6" customWidth="1"/>
    <col min="2" max="4" width="9.1796875" customWidth="1"/>
    <col min="6" max="6" width="9.1796875" customWidth="1"/>
  </cols>
  <sheetData>
    <row r="1" spans="1:11" ht="15" customHeight="1" x14ac:dyDescent="0.35">
      <c r="A1" s="127" t="s">
        <v>144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5" customHeight="1" x14ac:dyDescent="0.35">
      <c r="A2" s="123" t="s">
        <v>92</v>
      </c>
      <c r="B2" s="124"/>
      <c r="C2" s="124"/>
      <c r="D2" s="124"/>
      <c r="E2" s="124"/>
      <c r="F2" s="124"/>
      <c r="G2" s="124"/>
      <c r="H2" s="124"/>
      <c r="I2" s="124"/>
      <c r="J2" s="124"/>
      <c r="K2" s="125"/>
    </row>
    <row r="3" spans="1:11" ht="37.5" customHeight="1" x14ac:dyDescent="0.35">
      <c r="A3" s="34" t="s">
        <v>68</v>
      </c>
      <c r="B3" s="88" t="s">
        <v>70</v>
      </c>
      <c r="C3" s="88"/>
      <c r="D3" s="88"/>
      <c r="E3" s="88"/>
      <c r="F3" s="35" t="s">
        <v>71</v>
      </c>
      <c r="G3" s="35" t="s">
        <v>77</v>
      </c>
      <c r="H3" s="88" t="s">
        <v>75</v>
      </c>
      <c r="I3" s="88"/>
      <c r="J3" s="88" t="s">
        <v>76</v>
      </c>
      <c r="K3" s="88"/>
    </row>
    <row r="4" spans="1:11" ht="15" customHeight="1" x14ac:dyDescent="0.35">
      <c r="A4" s="2">
        <v>1</v>
      </c>
      <c r="B4" s="101" t="s">
        <v>147</v>
      </c>
      <c r="C4" s="101"/>
      <c r="D4" s="101"/>
      <c r="E4" s="86"/>
      <c r="F4" s="2" t="s">
        <v>78</v>
      </c>
      <c r="G4" s="2">
        <v>1</v>
      </c>
      <c r="H4" s="134">
        <v>2601.46</v>
      </c>
      <c r="I4" s="136"/>
      <c r="J4" s="136">
        <f t="shared" ref="J4:J5" si="0">G4*H4</f>
        <v>2601.46</v>
      </c>
      <c r="K4" s="136"/>
    </row>
    <row r="5" spans="1:11" ht="15" customHeight="1" x14ac:dyDescent="0.35">
      <c r="A5" s="2">
        <f t="shared" ref="A5" si="1">A4+1</f>
        <v>2</v>
      </c>
      <c r="B5" s="86" t="s">
        <v>148</v>
      </c>
      <c r="C5" s="135"/>
      <c r="D5" s="135"/>
      <c r="E5" s="87"/>
      <c r="F5" s="2" t="s">
        <v>78</v>
      </c>
      <c r="G5" s="2">
        <v>1</v>
      </c>
      <c r="H5" s="133">
        <v>284.44</v>
      </c>
      <c r="I5" s="134"/>
      <c r="J5" s="133">
        <f t="shared" si="0"/>
        <v>284.44</v>
      </c>
      <c r="K5" s="134"/>
    </row>
    <row r="6" spans="1:11" x14ac:dyDescent="0.35">
      <c r="A6" s="131" t="s">
        <v>119</v>
      </c>
      <c r="B6" s="131"/>
      <c r="C6" s="131"/>
      <c r="D6" s="131"/>
      <c r="E6" s="131"/>
      <c r="F6" s="132"/>
      <c r="G6" s="132"/>
      <c r="H6" s="131"/>
      <c r="I6" s="131"/>
      <c r="J6" s="130">
        <f>SUM(J4:K5)</f>
        <v>2885.9</v>
      </c>
      <c r="K6" s="106"/>
    </row>
    <row r="7" spans="1:11" ht="27" customHeight="1" x14ac:dyDescent="0.35">
      <c r="A7" s="97" t="s">
        <v>120</v>
      </c>
      <c r="B7" s="97"/>
      <c r="C7" s="97"/>
      <c r="D7" s="97"/>
      <c r="E7" s="97"/>
      <c r="F7" s="97"/>
      <c r="G7" s="97"/>
      <c r="H7" s="97"/>
      <c r="I7" s="97"/>
      <c r="J7" s="130">
        <f>0.6*83*J6/10000</f>
        <v>14.371782000000001</v>
      </c>
      <c r="K7" s="106"/>
    </row>
    <row r="8" spans="1:11" ht="27" customHeight="1" x14ac:dyDescent="0.35">
      <c r="A8" s="97" t="s">
        <v>121</v>
      </c>
      <c r="B8" s="97"/>
      <c r="C8" s="97"/>
      <c r="D8" s="97"/>
      <c r="E8" s="97"/>
      <c r="F8" s="97"/>
      <c r="G8" s="97"/>
      <c r="H8" s="97"/>
      <c r="I8" s="97"/>
      <c r="J8" s="130">
        <f>J6*(1-0.2)/(12*8)</f>
        <v>24.049166666666668</v>
      </c>
      <c r="K8" s="130"/>
    </row>
    <row r="9" spans="1:11" ht="27" customHeight="1" x14ac:dyDescent="0.35">
      <c r="A9" s="97" t="s">
        <v>122</v>
      </c>
      <c r="B9" s="97"/>
      <c r="C9" s="97"/>
      <c r="D9" s="97"/>
      <c r="E9" s="97"/>
      <c r="F9" s="97"/>
      <c r="G9" s="97"/>
      <c r="H9" s="97"/>
      <c r="I9" s="97"/>
      <c r="J9" s="130">
        <f>J7+J8</f>
        <v>38.420948666666668</v>
      </c>
      <c r="K9" s="106"/>
    </row>
    <row r="10" spans="1:11" x14ac:dyDescent="0.35">
      <c r="A10" s="23"/>
      <c r="B10" s="23"/>
      <c r="C10" s="23"/>
      <c r="D10" s="23"/>
      <c r="E10" s="23"/>
      <c r="F10" s="23"/>
      <c r="G10" s="23"/>
      <c r="H10" s="23"/>
      <c r="I10" s="23"/>
      <c r="J10" s="25"/>
      <c r="K10" s="36"/>
    </row>
  </sheetData>
  <mergeCells count="19">
    <mergeCell ref="J5:K5"/>
    <mergeCell ref="H5:I5"/>
    <mergeCell ref="B5:E5"/>
    <mergeCell ref="B4:E4"/>
    <mergeCell ref="H4:I4"/>
    <mergeCell ref="J4:K4"/>
    <mergeCell ref="A1:K1"/>
    <mergeCell ref="A2:K2"/>
    <mergeCell ref="B3:E3"/>
    <mergeCell ref="H3:I3"/>
    <mergeCell ref="J3:K3"/>
    <mergeCell ref="A8:I8"/>
    <mergeCell ref="J8:K8"/>
    <mergeCell ref="A9:I9"/>
    <mergeCell ref="J9:K9"/>
    <mergeCell ref="A6:I6"/>
    <mergeCell ref="J6:K6"/>
    <mergeCell ref="A7:I7"/>
    <mergeCell ref="J7:K7"/>
  </mergeCells>
  <pageMargins left="0.51181102362204722" right="0.51181102362204722" top="1.1811023622047245" bottom="1.1811023622047245" header="0.31496062992125984" footer="0.31496062992125984"/>
  <pageSetup paperSize="9" scale="96" fitToHeight="0" orientation="portrait" r:id="rId1"/>
  <headerFooter>
    <oddHeader>&amp;C&amp;"Arial Black,Normal"&amp;24COREN-AM - &amp;16PLANILHA(S) DETALHADA DE CUSTO - VIGILANTE(S) ARMADO e AGENTE DE PORTARIA - 11/05/2020</oddHeader>
    <oddFooter>&amp;LRua Tapajós, 350 – Centro, Manaus-AM, 69010-150
Horário: 8h às 16 horas. 
Telefone: (92) 3232-9924
http://www.corenam.gov.br/
e-mail: selic@corenam.gov.br&amp;CPágina &amp;P de &amp;N&amp;RSETOR DE LICITAÇÕES E 
CONTRATOS - SELIC/COREN-AM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CEEC9-5211-4966-B05A-D829EDEE06F2}">
  <dimension ref="A1:D15"/>
  <sheetViews>
    <sheetView view="pageBreakPreview" zoomScaleNormal="100" zoomScaleSheetLayoutView="100" workbookViewId="0">
      <selection activeCell="G8" sqref="G8:G9"/>
    </sheetView>
  </sheetViews>
  <sheetFormatPr defaultRowHeight="14.5" x14ac:dyDescent="0.35"/>
  <cols>
    <col min="1" max="1" width="17.1796875" customWidth="1"/>
    <col min="2" max="2" width="9.453125" customWidth="1"/>
    <col min="3" max="3" width="18.08984375" customWidth="1"/>
    <col min="4" max="4" width="15.54296875" customWidth="1"/>
  </cols>
  <sheetData>
    <row r="1" spans="1:4" ht="14.5" customHeight="1" x14ac:dyDescent="0.35">
      <c r="A1" s="127" t="s">
        <v>159</v>
      </c>
      <c r="B1" s="127"/>
      <c r="C1" s="127"/>
      <c r="D1" s="127"/>
    </row>
    <row r="2" spans="1:4" ht="14.5" customHeight="1" x14ac:dyDescent="0.35">
      <c r="A2" s="123" t="s">
        <v>164</v>
      </c>
      <c r="B2" s="124"/>
      <c r="C2" s="124"/>
      <c r="D2" s="125"/>
    </row>
    <row r="3" spans="1:4" x14ac:dyDescent="0.35">
      <c r="A3" s="69" t="s">
        <v>160</v>
      </c>
      <c r="B3" s="69"/>
      <c r="C3" s="51" t="s">
        <v>161</v>
      </c>
      <c r="D3" s="51" t="s">
        <v>162</v>
      </c>
    </row>
    <row r="4" spans="1:4" ht="15" customHeight="1" x14ac:dyDescent="0.35">
      <c r="A4" s="70" t="s">
        <v>163</v>
      </c>
      <c r="B4" s="70"/>
      <c r="C4" s="52">
        <f>'Materiais de Limpeza'!G35</f>
        <v>5065.6899999999996</v>
      </c>
      <c r="D4" s="52">
        <f>C4*12</f>
        <v>60788.28</v>
      </c>
    </row>
    <row r="5" spans="1:4" ht="14.5" customHeight="1" x14ac:dyDescent="0.35">
      <c r="A5" s="69" t="s">
        <v>168</v>
      </c>
      <c r="B5" s="69"/>
      <c r="C5" s="55">
        <f>ROUND(SUM(C4),2)</f>
        <v>5065.6899999999996</v>
      </c>
      <c r="D5" s="55">
        <f>ROUND(SUM(D4),2)</f>
        <v>60788.28</v>
      </c>
    </row>
    <row r="6" spans="1:4" x14ac:dyDescent="0.35">
      <c r="A6" s="123" t="s">
        <v>165</v>
      </c>
      <c r="B6" s="124"/>
      <c r="C6" s="124"/>
      <c r="D6" s="125"/>
    </row>
    <row r="7" spans="1:4" x14ac:dyDescent="0.35">
      <c r="A7" s="56" t="s">
        <v>10</v>
      </c>
      <c r="B7" s="57">
        <v>0.1</v>
      </c>
      <c r="C7" s="58">
        <f>ROUND($C$5*B7,2)</f>
        <v>506.57</v>
      </c>
      <c r="D7" s="52">
        <f>C7*12</f>
        <v>6078.84</v>
      </c>
    </row>
    <row r="8" spans="1:4" x14ac:dyDescent="0.35">
      <c r="A8" s="56" t="s">
        <v>166</v>
      </c>
      <c r="B8" s="57">
        <v>0.05</v>
      </c>
      <c r="C8" s="58">
        <f>ROUND($C$5*B8,2)</f>
        <v>253.28</v>
      </c>
      <c r="D8" s="52">
        <f>C8*12</f>
        <v>3039.36</v>
      </c>
    </row>
    <row r="9" spans="1:4" x14ac:dyDescent="0.35">
      <c r="A9" s="54" t="s">
        <v>167</v>
      </c>
      <c r="B9" s="59">
        <f>SUM(B7:B8)</f>
        <v>0.15000000000000002</v>
      </c>
      <c r="C9" s="55">
        <f>ROUND(SUM(C7:C8),2)</f>
        <v>759.85</v>
      </c>
      <c r="D9" s="55">
        <f>ROUND(SUM(D7:D8),2)</f>
        <v>9118.2000000000007</v>
      </c>
    </row>
    <row r="10" spans="1:4" x14ac:dyDescent="0.35">
      <c r="A10" s="127" t="s">
        <v>169</v>
      </c>
      <c r="B10" s="127"/>
      <c r="C10" s="127"/>
      <c r="D10" s="127"/>
    </row>
    <row r="11" spans="1:4" x14ac:dyDescent="0.35">
      <c r="A11" s="56" t="s">
        <v>63</v>
      </c>
      <c r="B11" s="60">
        <v>0.05</v>
      </c>
      <c r="C11" s="58">
        <f>ROUND(($C$5+$C$9)/(1-$B$14)*B11,2)</f>
        <v>318.86</v>
      </c>
      <c r="D11" s="52">
        <f>C11*12</f>
        <v>3826.32</v>
      </c>
    </row>
    <row r="12" spans="1:4" x14ac:dyDescent="0.35">
      <c r="A12" s="56" t="s">
        <v>64</v>
      </c>
      <c r="B12" s="61">
        <v>0.03</v>
      </c>
      <c r="C12" s="58">
        <f>ROUND(($C$5+$C$9)/(1-$B$14)*B12,2)</f>
        <v>191.31</v>
      </c>
      <c r="D12" s="52">
        <f>C12*12</f>
        <v>2295.7200000000003</v>
      </c>
    </row>
    <row r="13" spans="1:4" x14ac:dyDescent="0.35">
      <c r="A13" s="56" t="s">
        <v>65</v>
      </c>
      <c r="B13" s="61">
        <v>6.4999999999999997E-3</v>
      </c>
      <c r="C13" s="58">
        <f>ROUND(($C$5+$C$9)/(1-$B$14)*B13,2)</f>
        <v>41.45</v>
      </c>
      <c r="D13" s="52">
        <f>C13*12</f>
        <v>497.40000000000003</v>
      </c>
    </row>
    <row r="14" spans="1:4" x14ac:dyDescent="0.35">
      <c r="A14" s="54" t="s">
        <v>170</v>
      </c>
      <c r="B14" s="62">
        <f>SUM(B11:B13)</f>
        <v>8.6500000000000007E-2</v>
      </c>
      <c r="C14" s="55">
        <f>ROUND(SUM(C11:C13),2)</f>
        <v>551.62</v>
      </c>
      <c r="D14" s="55">
        <f>ROUND(SUM(D11:D13),2)</f>
        <v>6619.44</v>
      </c>
    </row>
    <row r="15" spans="1:4" x14ac:dyDescent="0.35">
      <c r="A15" s="137" t="s">
        <v>171</v>
      </c>
      <c r="B15" s="137"/>
      <c r="C15" s="49">
        <f>ROUND(C5+C9+C14,2)</f>
        <v>6377.16</v>
      </c>
      <c r="D15" s="49">
        <f>ROUND(C15*12,2)</f>
        <v>76525.919999999998</v>
      </c>
    </row>
  </sheetData>
  <mergeCells count="8">
    <mergeCell ref="A15:B15"/>
    <mergeCell ref="A1:D1"/>
    <mergeCell ref="A6:D6"/>
    <mergeCell ref="A2:D2"/>
    <mergeCell ref="A10:D10"/>
    <mergeCell ref="A3:B3"/>
    <mergeCell ref="A4:B4"/>
    <mergeCell ref="A5:B5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696B1-8E8E-4B00-A429-7748B9201D1B}">
  <dimension ref="A1:G35"/>
  <sheetViews>
    <sheetView view="pageBreakPreview" zoomScaleNormal="100" zoomScaleSheetLayoutView="100" workbookViewId="0">
      <selection activeCell="D4" sqref="D4"/>
    </sheetView>
  </sheetViews>
  <sheetFormatPr defaultRowHeight="14.5" x14ac:dyDescent="0.35"/>
  <cols>
    <col min="2" max="2" width="33.36328125" customWidth="1"/>
    <col min="3" max="3" width="8.54296875" customWidth="1"/>
    <col min="4" max="4" width="13.453125" customWidth="1"/>
    <col min="6" max="6" width="9.90625" customWidth="1"/>
    <col min="7" max="7" width="9.36328125" customWidth="1"/>
  </cols>
  <sheetData>
    <row r="1" spans="1:7" ht="14.5" customHeight="1" x14ac:dyDescent="0.35">
      <c r="A1" s="127" t="s">
        <v>155</v>
      </c>
      <c r="B1" s="127"/>
      <c r="C1" s="127"/>
      <c r="D1" s="127"/>
      <c r="E1" s="127"/>
      <c r="F1" s="127"/>
      <c r="G1" s="127"/>
    </row>
    <row r="2" spans="1:7" ht="39" x14ac:dyDescent="0.35">
      <c r="A2" s="48" t="s">
        <v>68</v>
      </c>
      <c r="B2" s="51" t="s">
        <v>149</v>
      </c>
      <c r="C2" s="51" t="s">
        <v>71</v>
      </c>
      <c r="D2" s="51" t="s">
        <v>150</v>
      </c>
      <c r="E2" s="51" t="s">
        <v>151</v>
      </c>
      <c r="F2" s="51" t="s">
        <v>152</v>
      </c>
      <c r="G2" s="51" t="s">
        <v>153</v>
      </c>
    </row>
    <row r="3" spans="1:7" s="63" customFormat="1" x14ac:dyDescent="0.35">
      <c r="A3" s="65">
        <v>1</v>
      </c>
      <c r="B3" s="66" t="s">
        <v>176</v>
      </c>
      <c r="C3" s="67" t="s">
        <v>172</v>
      </c>
      <c r="D3" s="64" t="s">
        <v>174</v>
      </c>
      <c r="E3" s="67">
        <v>10</v>
      </c>
      <c r="F3" s="52">
        <v>7.72</v>
      </c>
      <c r="G3" s="52">
        <f>E3*F3</f>
        <v>77.2</v>
      </c>
    </row>
    <row r="4" spans="1:7" s="63" customFormat="1" ht="46.5" customHeight="1" x14ac:dyDescent="0.35">
      <c r="A4" s="65">
        <f>A3+1</f>
        <v>2</v>
      </c>
      <c r="B4" s="66" t="s">
        <v>193</v>
      </c>
      <c r="C4" s="67" t="s">
        <v>172</v>
      </c>
      <c r="D4" s="64" t="s">
        <v>206</v>
      </c>
      <c r="E4" s="67">
        <v>10</v>
      </c>
      <c r="F4" s="52">
        <v>20.36</v>
      </c>
      <c r="G4" s="52">
        <f t="shared" ref="G4:G34" si="0">E4*F4</f>
        <v>203.6</v>
      </c>
    </row>
    <row r="5" spans="1:7" s="63" customFormat="1" ht="45" customHeight="1" x14ac:dyDescent="0.35">
      <c r="A5" s="65">
        <f t="shared" ref="A5:A34" si="1">A4+1</f>
        <v>3</v>
      </c>
      <c r="B5" s="66" t="s">
        <v>192</v>
      </c>
      <c r="C5" s="67" t="s">
        <v>172</v>
      </c>
      <c r="D5" s="64" t="s">
        <v>207</v>
      </c>
      <c r="E5" s="67">
        <v>10</v>
      </c>
      <c r="F5" s="52">
        <v>9.92</v>
      </c>
      <c r="G5" s="52">
        <f t="shared" si="0"/>
        <v>99.2</v>
      </c>
    </row>
    <row r="6" spans="1:7" s="63" customFormat="1" ht="14" customHeight="1" x14ac:dyDescent="0.35">
      <c r="A6" s="65">
        <f t="shared" si="1"/>
        <v>4</v>
      </c>
      <c r="B6" s="66" t="s">
        <v>197</v>
      </c>
      <c r="C6" s="67" t="s">
        <v>72</v>
      </c>
      <c r="D6" s="64" t="s">
        <v>208</v>
      </c>
      <c r="E6" s="67">
        <v>4</v>
      </c>
      <c r="F6" s="52">
        <v>17.3</v>
      </c>
      <c r="G6" s="52">
        <f t="shared" si="0"/>
        <v>69.2</v>
      </c>
    </row>
    <row r="7" spans="1:7" s="63" customFormat="1" ht="69" customHeight="1" x14ac:dyDescent="0.35">
      <c r="A7" s="65">
        <f t="shared" si="1"/>
        <v>5</v>
      </c>
      <c r="B7" s="66" t="s">
        <v>200</v>
      </c>
      <c r="C7" s="67" t="s">
        <v>172</v>
      </c>
      <c r="D7" s="64" t="s">
        <v>175</v>
      </c>
      <c r="E7" s="67">
        <v>10</v>
      </c>
      <c r="F7" s="52">
        <v>20.010000000000002</v>
      </c>
      <c r="G7" s="52">
        <f t="shared" si="0"/>
        <v>200.10000000000002</v>
      </c>
    </row>
    <row r="8" spans="1:7" s="63" customFormat="1" ht="25.5" customHeight="1" x14ac:dyDescent="0.35">
      <c r="A8" s="65">
        <f t="shared" si="1"/>
        <v>6</v>
      </c>
      <c r="B8" s="66" t="s">
        <v>191</v>
      </c>
      <c r="C8" s="67" t="s">
        <v>72</v>
      </c>
      <c r="D8" s="64" t="s">
        <v>209</v>
      </c>
      <c r="E8" s="67">
        <v>7</v>
      </c>
      <c r="F8" s="52">
        <v>16.920000000000002</v>
      </c>
      <c r="G8" s="52">
        <f t="shared" si="0"/>
        <v>118.44000000000001</v>
      </c>
    </row>
    <row r="9" spans="1:7" s="63" customFormat="1" ht="20" customHeight="1" x14ac:dyDescent="0.35">
      <c r="A9" s="65">
        <f t="shared" si="1"/>
        <v>7</v>
      </c>
      <c r="B9" s="66" t="s">
        <v>184</v>
      </c>
      <c r="C9" s="67" t="s">
        <v>72</v>
      </c>
      <c r="D9" s="64" t="s">
        <v>174</v>
      </c>
      <c r="E9" s="67">
        <v>7</v>
      </c>
      <c r="F9" s="52">
        <v>10.34</v>
      </c>
      <c r="G9" s="52">
        <f t="shared" si="0"/>
        <v>72.38</v>
      </c>
    </row>
    <row r="10" spans="1:7" s="63" customFormat="1" ht="17.5" customHeight="1" x14ac:dyDescent="0.35">
      <c r="A10" s="65">
        <f t="shared" si="1"/>
        <v>8</v>
      </c>
      <c r="B10" s="66" t="s">
        <v>199</v>
      </c>
      <c r="C10" s="67" t="s">
        <v>72</v>
      </c>
      <c r="D10" s="64" t="s">
        <v>210</v>
      </c>
      <c r="E10" s="67">
        <v>4</v>
      </c>
      <c r="F10" s="52">
        <v>22.97</v>
      </c>
      <c r="G10" s="52">
        <f t="shared" si="0"/>
        <v>91.88</v>
      </c>
    </row>
    <row r="11" spans="1:7" s="63" customFormat="1" ht="17.5" customHeight="1" x14ac:dyDescent="0.35">
      <c r="A11" s="65">
        <f t="shared" si="1"/>
        <v>9</v>
      </c>
      <c r="B11" s="66" t="s">
        <v>203</v>
      </c>
      <c r="C11" s="67" t="s">
        <v>72</v>
      </c>
      <c r="D11" s="64" t="s">
        <v>211</v>
      </c>
      <c r="E11" s="67">
        <v>4</v>
      </c>
      <c r="F11" s="52">
        <v>85.85</v>
      </c>
      <c r="G11" s="52">
        <f t="shared" si="0"/>
        <v>343.4</v>
      </c>
    </row>
    <row r="12" spans="1:7" s="63" customFormat="1" ht="18" customHeight="1" x14ac:dyDescent="0.35">
      <c r="A12" s="65">
        <f t="shared" si="1"/>
        <v>10</v>
      </c>
      <c r="B12" s="66" t="s">
        <v>182</v>
      </c>
      <c r="C12" s="67" t="s">
        <v>72</v>
      </c>
      <c r="D12" s="64" t="s">
        <v>212</v>
      </c>
      <c r="E12" s="67">
        <v>15</v>
      </c>
      <c r="F12" s="52">
        <v>17.899999999999999</v>
      </c>
      <c r="G12" s="52">
        <f t="shared" si="0"/>
        <v>268.5</v>
      </c>
    </row>
    <row r="13" spans="1:7" s="63" customFormat="1" ht="18.5" customHeight="1" x14ac:dyDescent="0.35">
      <c r="A13" s="65">
        <f t="shared" si="1"/>
        <v>11</v>
      </c>
      <c r="B13" s="66" t="s">
        <v>157</v>
      </c>
      <c r="C13" s="67" t="s">
        <v>72</v>
      </c>
      <c r="D13" s="64" t="s">
        <v>213</v>
      </c>
      <c r="E13" s="67">
        <v>12</v>
      </c>
      <c r="F13" s="52">
        <v>17.39</v>
      </c>
      <c r="G13" s="52">
        <f t="shared" si="0"/>
        <v>208.68</v>
      </c>
    </row>
    <row r="14" spans="1:7" s="63" customFormat="1" ht="17" customHeight="1" x14ac:dyDescent="0.35">
      <c r="A14" s="65">
        <f t="shared" si="1"/>
        <v>12</v>
      </c>
      <c r="B14" s="66" t="s">
        <v>190</v>
      </c>
      <c r="C14" s="67" t="s">
        <v>72</v>
      </c>
      <c r="D14" s="64" t="s">
        <v>214</v>
      </c>
      <c r="E14" s="67">
        <v>4</v>
      </c>
      <c r="F14" s="52">
        <v>23.11</v>
      </c>
      <c r="G14" s="52">
        <f t="shared" si="0"/>
        <v>92.44</v>
      </c>
    </row>
    <row r="15" spans="1:7" s="63" customFormat="1" ht="25" x14ac:dyDescent="0.35">
      <c r="A15" s="65">
        <f t="shared" si="1"/>
        <v>13</v>
      </c>
      <c r="B15" s="66" t="s">
        <v>156</v>
      </c>
      <c r="C15" s="67" t="s">
        <v>172</v>
      </c>
      <c r="D15" s="64" t="s">
        <v>215</v>
      </c>
      <c r="E15" s="67">
        <v>5</v>
      </c>
      <c r="F15" s="52">
        <v>7.14</v>
      </c>
      <c r="G15" s="52">
        <f t="shared" si="0"/>
        <v>35.699999999999996</v>
      </c>
    </row>
    <row r="16" spans="1:7" s="63" customFormat="1" ht="26.5" customHeight="1" x14ac:dyDescent="0.35">
      <c r="A16" s="65">
        <f t="shared" si="1"/>
        <v>14</v>
      </c>
      <c r="B16" s="66" t="s">
        <v>183</v>
      </c>
      <c r="C16" s="67" t="s">
        <v>172</v>
      </c>
      <c r="D16" s="64" t="s">
        <v>216</v>
      </c>
      <c r="E16" s="67">
        <v>2</v>
      </c>
      <c r="F16" s="52">
        <v>35.94</v>
      </c>
      <c r="G16" s="52">
        <f t="shared" si="0"/>
        <v>71.88</v>
      </c>
    </row>
    <row r="17" spans="1:7" s="63" customFormat="1" x14ac:dyDescent="0.35">
      <c r="A17" s="65">
        <f t="shared" si="1"/>
        <v>15</v>
      </c>
      <c r="B17" s="66" t="s">
        <v>231</v>
      </c>
      <c r="C17" s="67" t="s">
        <v>72</v>
      </c>
      <c r="D17" s="64" t="s">
        <v>217</v>
      </c>
      <c r="E17" s="67">
        <v>4</v>
      </c>
      <c r="F17" s="52">
        <v>31.35</v>
      </c>
      <c r="G17" s="52">
        <f t="shared" si="0"/>
        <v>125.4</v>
      </c>
    </row>
    <row r="18" spans="1:7" s="63" customFormat="1" ht="25" x14ac:dyDescent="0.35">
      <c r="A18" s="65">
        <f t="shared" si="1"/>
        <v>16</v>
      </c>
      <c r="B18" s="66" t="s">
        <v>178</v>
      </c>
      <c r="C18" s="67" t="s">
        <v>73</v>
      </c>
      <c r="D18" s="64" t="s">
        <v>218</v>
      </c>
      <c r="E18" s="67">
        <v>10</v>
      </c>
      <c r="F18" s="52">
        <v>18.82</v>
      </c>
      <c r="G18" s="52">
        <f t="shared" si="0"/>
        <v>188.2</v>
      </c>
    </row>
    <row r="19" spans="1:7" s="63" customFormat="1" x14ac:dyDescent="0.35">
      <c r="A19" s="65">
        <f t="shared" si="1"/>
        <v>17</v>
      </c>
      <c r="B19" s="66" t="s">
        <v>198</v>
      </c>
      <c r="C19" s="67" t="s">
        <v>72</v>
      </c>
      <c r="D19" s="64" t="s">
        <v>219</v>
      </c>
      <c r="E19" s="67">
        <v>4</v>
      </c>
      <c r="F19" s="52">
        <v>34.54</v>
      </c>
      <c r="G19" s="52">
        <f t="shared" si="0"/>
        <v>138.16</v>
      </c>
    </row>
    <row r="20" spans="1:7" s="63" customFormat="1" ht="25" x14ac:dyDescent="0.35">
      <c r="A20" s="65">
        <f t="shared" si="1"/>
        <v>18</v>
      </c>
      <c r="B20" s="66" t="s">
        <v>189</v>
      </c>
      <c r="C20" s="67" t="s">
        <v>72</v>
      </c>
      <c r="D20" s="64" t="s">
        <v>69</v>
      </c>
      <c r="E20" s="67">
        <v>10</v>
      </c>
      <c r="F20" s="52">
        <v>10.93</v>
      </c>
      <c r="G20" s="52">
        <f t="shared" si="0"/>
        <v>109.3</v>
      </c>
    </row>
    <row r="21" spans="1:7" s="63" customFormat="1" ht="25" x14ac:dyDescent="0.35">
      <c r="A21" s="65">
        <f t="shared" si="1"/>
        <v>19</v>
      </c>
      <c r="B21" s="66" t="s">
        <v>177</v>
      </c>
      <c r="C21" s="67" t="s">
        <v>229</v>
      </c>
      <c r="D21" s="64" t="s">
        <v>220</v>
      </c>
      <c r="E21" s="67">
        <v>5</v>
      </c>
      <c r="F21" s="52">
        <v>73.510000000000005</v>
      </c>
      <c r="G21" s="52">
        <f t="shared" si="0"/>
        <v>367.55</v>
      </c>
    </row>
    <row r="22" spans="1:7" s="63" customFormat="1" ht="25" x14ac:dyDescent="0.35">
      <c r="A22" s="65">
        <f t="shared" si="1"/>
        <v>20</v>
      </c>
      <c r="B22" s="66" t="s">
        <v>185</v>
      </c>
      <c r="C22" s="67" t="s">
        <v>72</v>
      </c>
      <c r="D22" s="64" t="s">
        <v>221</v>
      </c>
      <c r="E22" s="67">
        <v>6</v>
      </c>
      <c r="F22" s="52">
        <v>17.41</v>
      </c>
      <c r="G22" s="52">
        <f t="shared" si="0"/>
        <v>104.46000000000001</v>
      </c>
    </row>
    <row r="23" spans="1:7" s="63" customFormat="1" ht="25" x14ac:dyDescent="0.35">
      <c r="A23" s="65">
        <f t="shared" si="1"/>
        <v>21</v>
      </c>
      <c r="B23" s="66" t="s">
        <v>186</v>
      </c>
      <c r="C23" s="67" t="s">
        <v>230</v>
      </c>
      <c r="D23" s="64" t="s">
        <v>222</v>
      </c>
      <c r="E23" s="67">
        <v>1</v>
      </c>
      <c r="F23" s="52">
        <v>86.55</v>
      </c>
      <c r="G23" s="52">
        <f t="shared" si="0"/>
        <v>86.55</v>
      </c>
    </row>
    <row r="24" spans="1:7" s="63" customFormat="1" ht="29" customHeight="1" x14ac:dyDescent="0.35">
      <c r="A24" s="65">
        <f t="shared" si="1"/>
        <v>22</v>
      </c>
      <c r="B24" s="66" t="s">
        <v>194</v>
      </c>
      <c r="C24" s="67" t="s">
        <v>72</v>
      </c>
      <c r="D24" s="64" t="s">
        <v>223</v>
      </c>
      <c r="E24" s="67">
        <v>41</v>
      </c>
      <c r="F24" s="52">
        <v>23.75</v>
      </c>
      <c r="G24" s="52">
        <f t="shared" si="0"/>
        <v>973.75</v>
      </c>
    </row>
    <row r="25" spans="1:7" s="63" customFormat="1" ht="18" customHeight="1" x14ac:dyDescent="0.35">
      <c r="A25" s="65">
        <f t="shared" si="1"/>
        <v>23</v>
      </c>
      <c r="B25" s="66" t="s">
        <v>204</v>
      </c>
      <c r="C25" s="67" t="s">
        <v>72</v>
      </c>
      <c r="D25" s="64" t="s">
        <v>224</v>
      </c>
      <c r="E25" s="67">
        <v>2</v>
      </c>
      <c r="F25" s="52">
        <v>35.85</v>
      </c>
      <c r="G25" s="52">
        <f t="shared" si="0"/>
        <v>71.7</v>
      </c>
    </row>
    <row r="26" spans="1:7" s="63" customFormat="1" ht="21" customHeight="1" x14ac:dyDescent="0.35">
      <c r="A26" s="65">
        <f t="shared" si="1"/>
        <v>24</v>
      </c>
      <c r="B26" s="66" t="s">
        <v>205</v>
      </c>
      <c r="C26" s="67" t="s">
        <v>72</v>
      </c>
      <c r="D26" s="64" t="s">
        <v>211</v>
      </c>
      <c r="E26" s="67">
        <v>2</v>
      </c>
      <c r="F26" s="52">
        <v>40.85</v>
      </c>
      <c r="G26" s="52">
        <f t="shared" si="0"/>
        <v>81.7</v>
      </c>
    </row>
    <row r="27" spans="1:7" s="63" customFormat="1" ht="28" customHeight="1" x14ac:dyDescent="0.35">
      <c r="A27" s="65">
        <f t="shared" si="1"/>
        <v>25</v>
      </c>
      <c r="B27" s="66" t="s">
        <v>187</v>
      </c>
      <c r="C27" s="67" t="s">
        <v>72</v>
      </c>
      <c r="D27" s="64" t="s">
        <v>225</v>
      </c>
      <c r="E27" s="67">
        <v>4</v>
      </c>
      <c r="F27" s="52">
        <v>30.5</v>
      </c>
      <c r="G27" s="52">
        <f t="shared" si="0"/>
        <v>122</v>
      </c>
    </row>
    <row r="28" spans="1:7" s="63" customFormat="1" ht="26.5" customHeight="1" x14ac:dyDescent="0.35">
      <c r="A28" s="65">
        <f t="shared" si="1"/>
        <v>26</v>
      </c>
      <c r="B28" s="66" t="s">
        <v>180</v>
      </c>
      <c r="C28" s="67" t="s">
        <v>72</v>
      </c>
      <c r="D28" s="64" t="s">
        <v>174</v>
      </c>
      <c r="E28" s="67">
        <v>2</v>
      </c>
      <c r="F28" s="52">
        <v>14.93</v>
      </c>
      <c r="G28" s="52">
        <f t="shared" si="0"/>
        <v>29.86</v>
      </c>
    </row>
    <row r="29" spans="1:7" s="63" customFormat="1" x14ac:dyDescent="0.35">
      <c r="A29" s="65">
        <f t="shared" si="1"/>
        <v>27</v>
      </c>
      <c r="B29" s="66" t="s">
        <v>179</v>
      </c>
      <c r="C29" s="67" t="s">
        <v>173</v>
      </c>
      <c r="D29" s="64" t="s">
        <v>226</v>
      </c>
      <c r="E29" s="67">
        <v>2</v>
      </c>
      <c r="F29" s="52">
        <v>19.18</v>
      </c>
      <c r="G29" s="52">
        <f t="shared" si="0"/>
        <v>38.36</v>
      </c>
    </row>
    <row r="30" spans="1:7" s="63" customFormat="1" ht="25" x14ac:dyDescent="0.35">
      <c r="A30" s="65">
        <f t="shared" si="1"/>
        <v>28</v>
      </c>
      <c r="B30" s="66" t="s">
        <v>188</v>
      </c>
      <c r="C30" s="67" t="s">
        <v>172</v>
      </c>
      <c r="D30" s="64" t="s">
        <v>207</v>
      </c>
      <c r="E30" s="67">
        <v>10</v>
      </c>
      <c r="F30" s="52">
        <v>11.51</v>
      </c>
      <c r="G30" s="52">
        <f t="shared" si="0"/>
        <v>115.1</v>
      </c>
    </row>
    <row r="31" spans="1:7" s="63" customFormat="1" ht="25" x14ac:dyDescent="0.35">
      <c r="A31" s="65">
        <f t="shared" si="1"/>
        <v>29</v>
      </c>
      <c r="B31" s="66" t="s">
        <v>201</v>
      </c>
      <c r="C31" s="67" t="s">
        <v>72</v>
      </c>
      <c r="D31" s="64" t="s">
        <v>227</v>
      </c>
      <c r="E31" s="67">
        <v>4</v>
      </c>
      <c r="F31" s="52">
        <v>44.22</v>
      </c>
      <c r="G31" s="52">
        <f t="shared" si="0"/>
        <v>176.88</v>
      </c>
    </row>
    <row r="32" spans="1:7" s="63" customFormat="1" ht="25" x14ac:dyDescent="0.35">
      <c r="A32" s="65">
        <f t="shared" si="1"/>
        <v>30</v>
      </c>
      <c r="B32" s="66" t="s">
        <v>202</v>
      </c>
      <c r="C32" s="67" t="s">
        <v>72</v>
      </c>
      <c r="D32" s="64" t="s">
        <v>228</v>
      </c>
      <c r="E32" s="67">
        <v>2</v>
      </c>
      <c r="F32" s="52">
        <v>36.700000000000003</v>
      </c>
      <c r="G32" s="52">
        <f t="shared" si="0"/>
        <v>73.400000000000006</v>
      </c>
    </row>
    <row r="33" spans="1:7" ht="25.5" customHeight="1" x14ac:dyDescent="0.35">
      <c r="A33" s="65">
        <f t="shared" si="1"/>
        <v>31</v>
      </c>
      <c r="B33" s="66" t="s">
        <v>195</v>
      </c>
      <c r="C33" s="67" t="s">
        <v>72</v>
      </c>
      <c r="D33" s="64" t="s">
        <v>181</v>
      </c>
      <c r="E33" s="67">
        <v>4</v>
      </c>
      <c r="F33" s="52">
        <v>27.85</v>
      </c>
      <c r="G33" s="52">
        <f t="shared" si="0"/>
        <v>111.4</v>
      </c>
    </row>
    <row r="34" spans="1:7" ht="27.5" customHeight="1" x14ac:dyDescent="0.35">
      <c r="A34" s="65">
        <f t="shared" si="1"/>
        <v>32</v>
      </c>
      <c r="B34" s="66" t="s">
        <v>196</v>
      </c>
      <c r="C34" s="67" t="s">
        <v>72</v>
      </c>
      <c r="D34" s="64" t="s">
        <v>225</v>
      </c>
      <c r="E34" s="67">
        <v>4</v>
      </c>
      <c r="F34" s="52">
        <v>49.83</v>
      </c>
      <c r="G34" s="52">
        <f t="shared" si="0"/>
        <v>199.32</v>
      </c>
    </row>
    <row r="35" spans="1:7" x14ac:dyDescent="0.35">
      <c r="A35" s="138" t="s">
        <v>158</v>
      </c>
      <c r="B35" s="138"/>
      <c r="C35" s="138"/>
      <c r="D35" s="138"/>
      <c r="E35" s="138"/>
      <c r="F35" s="138"/>
      <c r="G35" s="53">
        <f>SUM(G3:G34)</f>
        <v>5065.6899999999996</v>
      </c>
    </row>
  </sheetData>
  <mergeCells count="2">
    <mergeCell ref="A1:G1"/>
    <mergeCell ref="A35:F35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8</vt:i4>
      </vt:variant>
    </vt:vector>
  </HeadingPairs>
  <TitlesOfParts>
    <vt:vector size="16" baseType="lpstr">
      <vt:lpstr>Quadro Geral</vt:lpstr>
      <vt:lpstr>Agente de Limpeza</vt:lpstr>
      <vt:lpstr>Agente Limp. Habilitado</vt:lpstr>
      <vt:lpstr>Uniforme Agente de Limpeza</vt:lpstr>
      <vt:lpstr>EPI's Agente de Limpeza</vt:lpstr>
      <vt:lpstr>Manut. Depre. Agt. Limp. Habil.</vt:lpstr>
      <vt:lpstr>Custo com Material de Limpeza</vt:lpstr>
      <vt:lpstr>Materiais de Limpeza</vt:lpstr>
      <vt:lpstr>'Agente de Limpeza'!Area_de_impressao</vt:lpstr>
      <vt:lpstr>'Agente Limp. Habilitado'!Area_de_impressao</vt:lpstr>
      <vt:lpstr>'Custo com Material de Limpeza'!Area_de_impressao</vt:lpstr>
      <vt:lpstr>'EPI''s Agente de Limpeza'!Area_de_impressao</vt:lpstr>
      <vt:lpstr>'Manut. Depre. Agt. Limp. Habil.'!Area_de_impressao</vt:lpstr>
      <vt:lpstr>'Materiais de Limpeza'!Area_de_impressao</vt:lpstr>
      <vt:lpstr>'Quadro Geral'!Area_de_impressao</vt:lpstr>
      <vt:lpstr>'Uniforme Agente de Limpeza'!Area_de_impressao</vt:lpstr>
    </vt:vector>
  </TitlesOfParts>
  <Company>Conselho Federal de Enfermagem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Abraao Azevedo</cp:lastModifiedBy>
  <cp:lastPrinted>2020-06-23T18:16:54Z</cp:lastPrinted>
  <dcterms:created xsi:type="dcterms:W3CDTF">2019-11-11T13:48:18Z</dcterms:created>
  <dcterms:modified xsi:type="dcterms:W3CDTF">2020-08-05T19:52:37Z</dcterms:modified>
</cp:coreProperties>
</file>